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6"/>
  </bookViews>
  <sheets>
    <sheet name="travaux SDEG" sheetId="7" r:id="rId1"/>
    <sheet name="Suivi des travaux" sheetId="5" r:id="rId2"/>
    <sheet name="ETUDES" sheetId="1" r:id="rId3"/>
    <sheet name="SUB CD16" sheetId="3" r:id="rId4"/>
    <sheet name="DETR" sheetId="4" r:id="rId5"/>
    <sheet name="CARSAT" sheetId="9" r:id="rId6"/>
    <sheet name="Tableau des factures acquittées" sheetId="10" r:id="rId7"/>
    <sheet name="marchés" sheetId="11" r:id="rId8"/>
    <sheet name="CARSAT DEPENSES" sheetId="12" r:id="rId9"/>
    <sheet name="DETR DEPENSES" sheetId="13" r:id="rId10"/>
    <sheet name="CD16 DEPENSES" sheetId="14" r:id="rId11"/>
  </sheets>
  <definedNames>
    <definedName name="_xlnm.Print_Area" localSheetId="10">'CD16 DEPENSES'!$A$1:$G$93</definedName>
  </definedNames>
  <calcPr calcId="124519"/>
</workbook>
</file>

<file path=xl/calcChain.xml><?xml version="1.0" encoding="utf-8"?>
<calcChain xmlns="http://schemas.openxmlformats.org/spreadsheetml/2006/main">
  <c r="K103" i="10"/>
  <c r="J103"/>
  <c r="G3" i="4"/>
  <c r="H4" i="3"/>
  <c r="I104" i="10"/>
  <c r="Q29" i="5"/>
  <c r="I98" i="10"/>
  <c r="I99"/>
  <c r="I100"/>
  <c r="J100" s="1"/>
  <c r="I102"/>
  <c r="I103"/>
  <c r="H24" i="5"/>
  <c r="AV14" i="11"/>
  <c r="E12" i="7"/>
  <c r="AV9" i="11"/>
  <c r="I96" i="10"/>
  <c r="I101"/>
  <c r="AV21" i="11"/>
  <c r="AV11"/>
  <c r="AV12"/>
  <c r="AV13"/>
  <c r="AV10"/>
  <c r="AU21"/>
  <c r="AR12"/>
  <c r="X13"/>
  <c r="X14"/>
  <c r="W9"/>
  <c r="I115" i="10"/>
  <c r="I116"/>
  <c r="I117"/>
  <c r="I118"/>
  <c r="AR11" i="11"/>
  <c r="G72" i="14"/>
  <c r="G84"/>
  <c r="G75"/>
  <c r="G74"/>
  <c r="F27"/>
  <c r="F26"/>
  <c r="F25"/>
  <c r="F24"/>
  <c r="F23"/>
  <c r="F22"/>
  <c r="G14"/>
  <c r="G12"/>
  <c r="G8"/>
  <c r="F7"/>
  <c r="F6"/>
  <c r="G5"/>
  <c r="F4"/>
  <c r="G105" i="10"/>
  <c r="F79" i="13"/>
  <c r="C22" i="11"/>
  <c r="F76" i="12"/>
  <c r="F67"/>
  <c r="F66"/>
  <c r="G19"/>
  <c r="G18"/>
  <c r="G17"/>
  <c r="G16"/>
  <c r="G15"/>
  <c r="G14"/>
  <c r="F6"/>
  <c r="G91" i="14" l="1"/>
  <c r="F91"/>
  <c r="F83" i="12"/>
  <c r="R7" i="5" l="1"/>
  <c r="K7"/>
  <c r="Q7"/>
  <c r="E22" i="11"/>
  <c r="F119" i="10" l="1"/>
  <c r="I87"/>
  <c r="I93"/>
  <c r="J118" s="1"/>
  <c r="I94"/>
  <c r="I95"/>
  <c r="J96" s="1"/>
  <c r="K96" s="1"/>
  <c r="I91"/>
  <c r="F92"/>
  <c r="I92" s="1"/>
  <c r="I90"/>
  <c r="I89"/>
  <c r="I88"/>
  <c r="I83"/>
  <c r="I81"/>
  <c r="I82"/>
  <c r="I86"/>
  <c r="I85"/>
  <c r="F84"/>
  <c r="I84" s="1"/>
  <c r="R29" i="5"/>
  <c r="R20"/>
  <c r="R4"/>
  <c r="R19"/>
  <c r="K29"/>
  <c r="M10"/>
  <c r="L10"/>
  <c r="M4"/>
  <c r="C4"/>
  <c r="E4" s="1"/>
  <c r="G24"/>
  <c r="F23"/>
  <c r="G23" s="1"/>
  <c r="C9" i="11"/>
  <c r="F80" i="10"/>
  <c r="I80" s="1"/>
  <c r="J86" s="1"/>
  <c r="I79"/>
  <c r="I78"/>
  <c r="I76"/>
  <c r="I73"/>
  <c r="I74"/>
  <c r="I75"/>
  <c r="I77"/>
  <c r="I72"/>
  <c r="AQ9" i="11"/>
  <c r="AU9"/>
  <c r="R18" i="5"/>
  <c r="F27" i="11"/>
  <c r="E27"/>
  <c r="AI7"/>
  <c r="AI19" s="1"/>
  <c r="G7"/>
  <c r="G19" s="1"/>
  <c r="I69" i="10"/>
  <c r="I68"/>
  <c r="R17" i="5"/>
  <c r="I56" i="10"/>
  <c r="I57"/>
  <c r="I58"/>
  <c r="I59"/>
  <c r="I60"/>
  <c r="I61"/>
  <c r="I62"/>
  <c r="I63"/>
  <c r="I64"/>
  <c r="I65"/>
  <c r="I71"/>
  <c r="I54"/>
  <c r="I53"/>
  <c r="G66"/>
  <c r="G122" s="1"/>
  <c r="I45"/>
  <c r="R16" i="5"/>
  <c r="I51" i="10"/>
  <c r="I50"/>
  <c r="I49"/>
  <c r="I42"/>
  <c r="I43"/>
  <c r="I44"/>
  <c r="I46"/>
  <c r="I47"/>
  <c r="I48"/>
  <c r="I34"/>
  <c r="I35"/>
  <c r="I36"/>
  <c r="I37"/>
  <c r="I38"/>
  <c r="I39"/>
  <c r="I40"/>
  <c r="I33"/>
  <c r="R15" i="5"/>
  <c r="R14"/>
  <c r="G5" i="10"/>
  <c r="G126" s="1"/>
  <c r="G21"/>
  <c r="I24"/>
  <c r="R11" i="5"/>
  <c r="R12"/>
  <c r="R13"/>
  <c r="R10"/>
  <c r="R9"/>
  <c r="G30" i="10"/>
  <c r="I30" s="1"/>
  <c r="G29"/>
  <c r="I29" s="1"/>
  <c r="G26"/>
  <c r="I26" s="1"/>
  <c r="G27"/>
  <c r="I27" s="1"/>
  <c r="G28"/>
  <c r="I28" s="1"/>
  <c r="G25"/>
  <c r="F13"/>
  <c r="I13" s="1"/>
  <c r="F9"/>
  <c r="I9" s="1"/>
  <c r="L9" s="1"/>
  <c r="I11"/>
  <c r="I12"/>
  <c r="I15"/>
  <c r="I16"/>
  <c r="I17"/>
  <c r="I18"/>
  <c r="I19"/>
  <c r="I20"/>
  <c r="I23"/>
  <c r="I10"/>
  <c r="C7" i="11"/>
  <c r="E3" i="4"/>
  <c r="AU7" i="11"/>
  <c r="AU19" s="1"/>
  <c r="AV19" s="1"/>
  <c r="AV7" s="1"/>
  <c r="AQ7"/>
  <c r="AM7"/>
  <c r="AM19" s="1"/>
  <c r="AE7"/>
  <c r="AE19" s="1"/>
  <c r="AA7"/>
  <c r="AA19" s="1"/>
  <c r="W7"/>
  <c r="S7"/>
  <c r="S19" s="1"/>
  <c r="O7"/>
  <c r="O19" s="1"/>
  <c r="K7"/>
  <c r="K19" s="1"/>
  <c r="AF7"/>
  <c r="AJ7"/>
  <c r="AN7"/>
  <c r="AR7"/>
  <c r="T7"/>
  <c r="X7"/>
  <c r="AB7"/>
  <c r="L7"/>
  <c r="H7"/>
  <c r="P7"/>
  <c r="L20" i="10" l="1"/>
  <c r="J92"/>
  <c r="H23" i="5"/>
  <c r="J79" i="10"/>
  <c r="I66"/>
  <c r="J66" s="1"/>
  <c r="C23" i="11"/>
  <c r="C19"/>
  <c r="J69" i="10"/>
  <c r="J54"/>
  <c r="G121"/>
  <c r="J51"/>
  <c r="W19" i="11"/>
  <c r="AQ19"/>
  <c r="J40" i="10"/>
  <c r="G31"/>
  <c r="L18"/>
  <c r="L12"/>
  <c r="I25"/>
  <c r="H22"/>
  <c r="L13"/>
  <c r="H21"/>
  <c r="D7" i="11"/>
  <c r="E23" l="1"/>
  <c r="C25"/>
  <c r="K69" i="10"/>
  <c r="L69" s="1"/>
  <c r="H32"/>
  <c r="H105"/>
  <c r="H31"/>
  <c r="K105" s="1"/>
  <c r="F14"/>
  <c r="I14" s="1"/>
  <c r="L16" s="1"/>
  <c r="M20" s="1"/>
  <c r="G8"/>
  <c r="I8" s="1"/>
  <c r="G7"/>
  <c r="F6"/>
  <c r="M29" i="5"/>
  <c r="J108" i="10" l="1"/>
  <c r="E25" i="11"/>
  <c r="C33"/>
  <c r="G120" i="10"/>
  <c r="G124" s="1"/>
  <c r="H6"/>
  <c r="I7"/>
  <c r="I6"/>
  <c r="M9" i="5"/>
  <c r="M7" s="1"/>
  <c r="L9"/>
  <c r="M9" i="1"/>
  <c r="R7"/>
  <c r="Q7"/>
  <c r="H3" i="9"/>
  <c r="F22" i="5"/>
  <c r="F21"/>
  <c r="F20"/>
  <c r="F19"/>
  <c r="F18"/>
  <c r="F17"/>
  <c r="F16"/>
  <c r="H16" s="1"/>
  <c r="F15"/>
  <c r="H15" s="1"/>
  <c r="F14"/>
  <c r="H14" s="1"/>
  <c r="F13"/>
  <c r="F12"/>
  <c r="H12" s="1"/>
  <c r="F11"/>
  <c r="H11" s="1"/>
  <c r="F10"/>
  <c r="H10" s="1"/>
  <c r="F9"/>
  <c r="N9" i="1"/>
  <c r="N7" s="1"/>
  <c r="B14" s="1"/>
  <c r="H9"/>
  <c r="D9"/>
  <c r="D7" s="1"/>
  <c r="F3"/>
  <c r="C43" i="5"/>
  <c r="C12" i="7"/>
  <c r="F9"/>
  <c r="D9"/>
  <c r="C9"/>
  <c r="E9"/>
  <c r="H3" i="3"/>
  <c r="L7" i="1"/>
  <c r="H7"/>
  <c r="G127" i="10" l="1"/>
  <c r="H124"/>
  <c r="G16" i="5"/>
  <c r="G10"/>
  <c r="G9"/>
  <c r="H9"/>
  <c r="G20"/>
  <c r="H20"/>
  <c r="H17"/>
  <c r="G17"/>
  <c r="G12"/>
  <c r="G13"/>
  <c r="H13"/>
  <c r="H21"/>
  <c r="G21"/>
  <c r="G19"/>
  <c r="H19"/>
  <c r="H18"/>
  <c r="G18"/>
  <c r="G22"/>
  <c r="H22"/>
  <c r="G14"/>
  <c r="F29"/>
  <c r="H25"/>
  <c r="F7"/>
  <c r="G25"/>
  <c r="H19" i="10"/>
  <c r="G15" i="5"/>
  <c r="G11"/>
  <c r="C7" i="1"/>
  <c r="B15" s="1"/>
  <c r="G7"/>
  <c r="H34" i="5" l="1"/>
  <c r="I34" s="1"/>
  <c r="F30"/>
  <c r="H7"/>
  <c r="G7"/>
  <c r="F4" i="1"/>
  <c r="L32" i="5" l="1"/>
  <c r="H29"/>
  <c r="H31" s="1"/>
</calcChain>
</file>

<file path=xl/comments1.xml><?xml version="1.0" encoding="utf-8"?>
<comments xmlns="http://schemas.openxmlformats.org/spreadsheetml/2006/main">
  <authors>
    <author>Utilisateur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en 2023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13/12/2024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23/09/2024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versé le 17/12/2025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montant TRX HT 464 916€
13/05/2025 payé 402 378€ HT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d'avance 30% envoyée le 16.07.2024
versement le 24.07.2024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versement le 03/12/2025
</t>
        </r>
      </text>
    </comment>
  </commentList>
</comments>
</file>

<file path=xl/comments3.xml><?xml version="1.0" encoding="utf-8"?>
<comments xmlns="http://schemas.openxmlformats.org/spreadsheetml/2006/main">
  <authors>
    <author>Utilisateur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d'acompte de 50% envoyée le 09/10/2024
versement le 30/12/2024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voir mail du 02/10/2025</t>
        </r>
      </text>
    </comment>
  </commentList>
</comments>
</file>

<file path=xl/comments4.xml><?xml version="1.0" encoding="utf-8"?>
<comments xmlns="http://schemas.openxmlformats.org/spreadsheetml/2006/main">
  <authors>
    <author>Utilisateur</author>
  </authors>
  <commentList>
    <comment ref="H21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28/11/2024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04/02/2025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05/03/2025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01/04/2025</t>
        </r>
      </text>
    </comment>
    <comment ref="K9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Déclaration de TVA et demande de rembt pour 7 938€ (août et septembre)</t>
        </r>
      </text>
    </comment>
    <comment ref="J100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déclaration TVA de 680€ le 28/11/2025 mais pas de demande de remboursement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code service TVA mis en place en 01.2024
</t>
        </r>
      </text>
    </comment>
    <comment ref="H10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calcul TVA 14,5%</t>
        </r>
      </text>
    </comment>
  </commentList>
</comments>
</file>

<file path=xl/sharedStrings.xml><?xml version="1.0" encoding="utf-8"?>
<sst xmlns="http://schemas.openxmlformats.org/spreadsheetml/2006/main" count="1511" uniqueCount="417">
  <si>
    <t>Montant du marché</t>
  </si>
  <si>
    <t>HT</t>
  </si>
  <si>
    <t>TTC</t>
  </si>
  <si>
    <t>Cumuls</t>
  </si>
  <si>
    <t>date</t>
  </si>
  <si>
    <t>RESTE SUR MARCHE HT</t>
  </si>
  <si>
    <t>Montant accordé</t>
  </si>
  <si>
    <t>% des travaux</t>
  </si>
  <si>
    <t>Montant corrigé</t>
  </si>
  <si>
    <t>Versement 1</t>
  </si>
  <si>
    <t>Versement 2</t>
  </si>
  <si>
    <t>Total versements</t>
  </si>
  <si>
    <t>Suivi corrigé</t>
  </si>
  <si>
    <t>Solde</t>
  </si>
  <si>
    <t>DET</t>
  </si>
  <si>
    <t>Assistance pour la passation des Contrats de Travaux</t>
  </si>
  <si>
    <t>Direction de l'Exécution du contrat de Travaux</t>
  </si>
  <si>
    <t>Assistance lors des Opérations de Réception</t>
  </si>
  <si>
    <t>TOTAL</t>
  </si>
  <si>
    <t>Communications Electroniques (CER) / AOOV2-2019/2021-PR-348</t>
  </si>
  <si>
    <t>Orange (Etude / câblage) - 2022-HM-19 / 2022-HM-20</t>
  </si>
  <si>
    <t>Effacement élec (Hors CER) / AOOV2-2019/2021-PR-350</t>
  </si>
  <si>
    <t>Communications Electroniques (Hors CER) / AOOV2-2019/2021-PR-351</t>
  </si>
  <si>
    <t>Eclairage Public hors concession / AOOV2-2019/2021-EP.HC-340</t>
  </si>
  <si>
    <t>Eclairage Public matériel / AOOV2-2019/2021-EP-1227</t>
  </si>
  <si>
    <t>FCTVA</t>
  </si>
  <si>
    <t>Total des travaux</t>
  </si>
  <si>
    <t>COMMUNE théorique</t>
  </si>
  <si>
    <t>COMMUNE réel</t>
  </si>
  <si>
    <t>FONCT</t>
  </si>
  <si>
    <t>INVT</t>
  </si>
  <si>
    <t>RESTE SUR MARCHE TTC</t>
  </si>
  <si>
    <t>Reste</t>
  </si>
  <si>
    <t>Plafond</t>
  </si>
  <si>
    <t>Dépenses - recettes Résidence Séniors</t>
  </si>
  <si>
    <t>Actis-Energie</t>
  </si>
  <si>
    <t>Etude thermique réglementaire RE2020</t>
  </si>
  <si>
    <t>Yséa</t>
  </si>
  <si>
    <t>Relevé topographique</t>
  </si>
  <si>
    <t>Optisol</t>
  </si>
  <si>
    <t>Sondages géotechniques</t>
  </si>
  <si>
    <t xml:space="preserve">Etude thermique </t>
  </si>
  <si>
    <t>Avant-projet sommaire</t>
  </si>
  <si>
    <t>Avant-projet définitif</t>
  </si>
  <si>
    <t>Etudes de projet</t>
  </si>
  <si>
    <t>Assistance aux contrats de travaux (ACT)</t>
  </si>
  <si>
    <t xml:space="preserve">Etudes d'exécution totales </t>
  </si>
  <si>
    <t>GOUEDO</t>
  </si>
  <si>
    <t>Etudes d'esquisse</t>
  </si>
  <si>
    <t>Acquisition-Amélioration de logements locatifs</t>
  </si>
  <si>
    <t>Dépenses - recettes Residence Seniors</t>
  </si>
  <si>
    <t>CARSAT</t>
  </si>
  <si>
    <t>HYDRO INVEST</t>
  </si>
  <si>
    <t>étude géotechnique</t>
  </si>
  <si>
    <t>TOTAL TTC</t>
  </si>
  <si>
    <t>TOTAL HT</t>
  </si>
  <si>
    <t>étude préalable à l'assainissement</t>
  </si>
  <si>
    <t>Luc Lefebvre Atlantique</t>
  </si>
  <si>
    <t>payé HT</t>
  </si>
  <si>
    <t>TVA</t>
  </si>
  <si>
    <t>4--45</t>
  </si>
  <si>
    <t>4--44</t>
  </si>
  <si>
    <t>Tableau des factures acquittées</t>
  </si>
  <si>
    <t>Date</t>
  </si>
  <si>
    <t>Mandat N°</t>
  </si>
  <si>
    <t>N° facture</t>
  </si>
  <si>
    <t>Objet</t>
  </si>
  <si>
    <t>Entreprise</t>
  </si>
  <si>
    <t>Réalisé TTC</t>
  </si>
  <si>
    <t>Réalisé HT</t>
  </si>
  <si>
    <t>Certifié exact par le comptable,</t>
  </si>
  <si>
    <t>par le Maire, Gérard LIOT</t>
  </si>
  <si>
    <t>OPTISOL</t>
  </si>
  <si>
    <t>LEFEBVRE</t>
  </si>
  <si>
    <t>Note d'honoraire n°2024-01-03</t>
  </si>
  <si>
    <t>23FD1392</t>
  </si>
  <si>
    <t>Etude des sols</t>
  </si>
  <si>
    <t>2024/01</t>
  </si>
  <si>
    <t>reste à payer HT</t>
  </si>
  <si>
    <t>YSEA</t>
  </si>
  <si>
    <t>FA0002085</t>
  </si>
  <si>
    <t>ACTIS ENERGY</t>
  </si>
  <si>
    <t>FA2305-1261</t>
  </si>
  <si>
    <t>Etude thermique</t>
  </si>
  <si>
    <t>FH/CG / F2023060135</t>
  </si>
  <si>
    <t>Etude préalable - Assainissement</t>
  </si>
  <si>
    <t>APMS 16</t>
  </si>
  <si>
    <t>FC9203</t>
  </si>
  <si>
    <t>Mission de coordination sécurité</t>
  </si>
  <si>
    <t>Code service TVA 01</t>
  </si>
  <si>
    <t xml:space="preserve">Acquisition de la parcelle et frais d'acte </t>
  </si>
  <si>
    <t>ETUDE VALADE-MILAN</t>
  </si>
  <si>
    <t>Frais d'architecte</t>
  </si>
  <si>
    <t>JP TP</t>
  </si>
  <si>
    <t>GTC 16</t>
  </si>
  <si>
    <t>LAMEIRA</t>
  </si>
  <si>
    <t>LASCOUX</t>
  </si>
  <si>
    <t>ACTION BOIS</t>
  </si>
  <si>
    <t>EBENISTERIE CREATION</t>
  </si>
  <si>
    <t>GAYLOR BRUNET</t>
  </si>
  <si>
    <t>PEINTURE CHARENTE</t>
  </si>
  <si>
    <t>SME CONFORT</t>
  </si>
  <si>
    <t>SARDELEC</t>
  </si>
  <si>
    <t xml:space="preserve">LOT 1 TERRASSEMENT_VRD </t>
  </si>
  <si>
    <t>LOT 3 RAVALEMENT</t>
  </si>
  <si>
    <t>LOT 4 CHARPENTE BOIS</t>
  </si>
  <si>
    <t>LOT 5 COUVERTURE_ZINGUERIE</t>
  </si>
  <si>
    <t xml:space="preserve">LOT 7 MENUISERIES EXTERIEURES </t>
  </si>
  <si>
    <t>LOT 8 MENUISERIES INTERIEURES</t>
  </si>
  <si>
    <t>LOT 9 DOUBLAGE PLAFONDS</t>
  </si>
  <si>
    <t>LOT 10 REVETEMENT DE SOL SOUPLE</t>
  </si>
  <si>
    <t>LOT 11 PEINTURE</t>
  </si>
  <si>
    <t>LOT 12 PLOMBERIE SANITAIRES</t>
  </si>
  <si>
    <t>LOT 13 ELEC CHAUFFAGE VMC</t>
  </si>
  <si>
    <t xml:space="preserve">DETR </t>
  </si>
  <si>
    <t>CNSA - tranche 2 (4 logements)</t>
  </si>
  <si>
    <t>CNSA - tranche 1 (4 logements et espace de vie partagée)</t>
  </si>
  <si>
    <t>548--91</t>
  </si>
  <si>
    <t>JPTP</t>
  </si>
  <si>
    <t>FC9633</t>
  </si>
  <si>
    <t>Mission de coordination sécurité Réal. Mois 01</t>
  </si>
  <si>
    <t>VRD Terrassement Situation N°1</t>
  </si>
  <si>
    <t>FA202401291</t>
  </si>
  <si>
    <t>Gros œuvre Situation N°1</t>
  </si>
  <si>
    <t>594--104</t>
  </si>
  <si>
    <t>FC9732</t>
  </si>
  <si>
    <t>Mission de coordination sécurité Réal. Mois 02</t>
  </si>
  <si>
    <t>Facture d'honoraires 02</t>
  </si>
  <si>
    <t>FA202401327</t>
  </si>
  <si>
    <t>Gros œuvre Situation N°2</t>
  </si>
  <si>
    <t>655--118</t>
  </si>
  <si>
    <t>Mission de coordination sécurité Réal. Mois 03</t>
  </si>
  <si>
    <t>FC9777</t>
  </si>
  <si>
    <t>28--169</t>
  </si>
  <si>
    <t>106--609</t>
  </si>
  <si>
    <t>BJ--MANDAT</t>
  </si>
  <si>
    <t>DILA</t>
  </si>
  <si>
    <t>Achat d'unités de publication</t>
  </si>
  <si>
    <t>(demande de remboursement de 21 855€ pour la totalité 20%)</t>
  </si>
  <si>
    <t>FA202401345</t>
  </si>
  <si>
    <t>823--148</t>
  </si>
  <si>
    <t>Gros œuvre Situation N°3</t>
  </si>
  <si>
    <t>Charpente bois Situation N°1</t>
  </si>
  <si>
    <t>Couverture zinguerie Situation N°1</t>
  </si>
  <si>
    <t>824--149</t>
  </si>
  <si>
    <t>825--149</t>
  </si>
  <si>
    <t>Mission de coordination sécurité Réal. Mois 04</t>
  </si>
  <si>
    <t>FC9831</t>
  </si>
  <si>
    <t>F202400054</t>
  </si>
  <si>
    <t>Doublage_faux-plafonds_cloisons Situation N°1</t>
  </si>
  <si>
    <t>Ravalement Situation N°1</t>
  </si>
  <si>
    <t>Ets Antonio LAMEIRA</t>
  </si>
  <si>
    <t>842--155</t>
  </si>
  <si>
    <t>841--155</t>
  </si>
  <si>
    <t>SAUR</t>
  </si>
  <si>
    <t>Branchement eau potable</t>
  </si>
  <si>
    <t>APMS</t>
  </si>
  <si>
    <t>Déjà payé</t>
  </si>
  <si>
    <t>Reste à payer</t>
  </si>
  <si>
    <t>561--98</t>
  </si>
  <si>
    <t>560--97</t>
  </si>
  <si>
    <t>Phase conception SPS</t>
  </si>
  <si>
    <t>SPS Réalisation Mois 01</t>
  </si>
  <si>
    <t>653--116</t>
  </si>
  <si>
    <t>SPS Réalisation Mois 02</t>
  </si>
  <si>
    <t>727--132</t>
  </si>
  <si>
    <t>SPS Réalisation Mois 03</t>
  </si>
  <si>
    <t>826--150</t>
  </si>
  <si>
    <t>SPS Réalisation Mois 04</t>
  </si>
  <si>
    <t>RESIDENCE SENIOR GESTION DE LA TVA</t>
  </si>
  <si>
    <t>Attention à venir</t>
  </si>
  <si>
    <t>Avenant N°1 GOUEDO</t>
  </si>
  <si>
    <t>OS N°2</t>
  </si>
  <si>
    <t>75--9</t>
  </si>
  <si>
    <t>74--9</t>
  </si>
  <si>
    <t>FA202401372</t>
  </si>
  <si>
    <t>Gros œuvre LOT 2 Situation N°4</t>
  </si>
  <si>
    <t>Gros œuvre LOT 2 Situation N°5</t>
  </si>
  <si>
    <t>FA202401384</t>
  </si>
  <si>
    <t>(demande de remboursement de 19 090€ pour la totalité 20%)</t>
  </si>
  <si>
    <t>Mission de coordination sécurité Réal. Mois 05</t>
  </si>
  <si>
    <t>FC9883</t>
  </si>
  <si>
    <t>79--11</t>
  </si>
  <si>
    <t>80--11</t>
  </si>
  <si>
    <t xml:space="preserve">SAS ACTION BOIS </t>
  </si>
  <si>
    <t>2024-11-00414</t>
  </si>
  <si>
    <t>Menuiseries extérieures LOT 7 - Sit. 1</t>
  </si>
  <si>
    <t>84--13</t>
  </si>
  <si>
    <t>Menuiseries extérieures LOT 7 - Sit. 2</t>
  </si>
  <si>
    <t>85--13</t>
  </si>
  <si>
    <t>Gros œuvre LOT 2 Situation N°6</t>
  </si>
  <si>
    <t>86--13</t>
  </si>
  <si>
    <t>Charpente bois LOT 4 Situation N°2</t>
  </si>
  <si>
    <t>87--13</t>
  </si>
  <si>
    <t>Couverture zinguerie LOT 5 Situation N°2</t>
  </si>
  <si>
    <t>88--13</t>
  </si>
  <si>
    <t>SASU SARDELEC</t>
  </si>
  <si>
    <t>2024-12-00421</t>
  </si>
  <si>
    <t>FA202501391</t>
  </si>
  <si>
    <t>11--80</t>
  </si>
  <si>
    <t>13--84</t>
  </si>
  <si>
    <t>13--88</t>
  </si>
  <si>
    <t>SPS Réalisation Mois 05</t>
  </si>
  <si>
    <t>90--15</t>
  </si>
  <si>
    <t>LOT 3 Ravalement Situation N°2</t>
  </si>
  <si>
    <t>BRICO DEPOT</t>
  </si>
  <si>
    <t>Mission de coordination sécurité Réal. Mois 06</t>
  </si>
  <si>
    <t>93--15</t>
  </si>
  <si>
    <t>FC9926</t>
  </si>
  <si>
    <t>F202500059</t>
  </si>
  <si>
    <t>SPS Réalisation Mois 06</t>
  </si>
  <si>
    <t>96--17</t>
  </si>
  <si>
    <t>(demande de remboursement de 16 596 € pour la totalité 20%)</t>
  </si>
  <si>
    <t>OK P503 du 04/02/2025</t>
  </si>
  <si>
    <t xml:space="preserve">OK P503 </t>
  </si>
  <si>
    <t>2025-01-00005</t>
  </si>
  <si>
    <t>Menuiseries extérieures LOT 7 - Sit. 3</t>
  </si>
  <si>
    <t>144--27</t>
  </si>
  <si>
    <t>169--34</t>
  </si>
  <si>
    <t>Plaques vitrocéramiques x5</t>
  </si>
  <si>
    <t>Hottes aspirantes tactiles x5</t>
  </si>
  <si>
    <t>143--27</t>
  </si>
  <si>
    <t>164--31</t>
  </si>
  <si>
    <t>163--31</t>
  </si>
  <si>
    <r>
      <t xml:space="preserve">Portes de placard x2 </t>
    </r>
    <r>
      <rPr>
        <b/>
        <sz val="11"/>
        <color rgb="FFFF0000"/>
        <rFont val="Calibri"/>
        <family val="2"/>
        <scheme val="minor"/>
      </rPr>
      <t>HORS MARCHE</t>
    </r>
  </si>
  <si>
    <r>
      <t xml:space="preserve">Eléments de cuisine </t>
    </r>
    <r>
      <rPr>
        <b/>
        <sz val="11"/>
        <color rgb="FFFF0000"/>
        <rFont val="Calibri"/>
        <family val="2"/>
        <scheme val="minor"/>
      </rPr>
      <t>HORS MARCHÉ</t>
    </r>
  </si>
  <si>
    <t>165--31</t>
  </si>
  <si>
    <t>170--35</t>
  </si>
  <si>
    <t>LOT 9 Doublage_faux-plafonds_cloisons Situation N°2</t>
  </si>
  <si>
    <t>F202500064</t>
  </si>
  <si>
    <t>171--35</t>
  </si>
  <si>
    <t>2025-1488</t>
  </si>
  <si>
    <t>115--21</t>
  </si>
  <si>
    <t>2025-1460</t>
  </si>
  <si>
    <t>LOT 10 Revêtement sols - Situation N°1</t>
  </si>
  <si>
    <t>LOT 10 Revêtement sols - Situation N°2</t>
  </si>
  <si>
    <t>Mission de coordination sécurité Réal. Mois 07</t>
  </si>
  <si>
    <t>FC9973</t>
  </si>
  <si>
    <t>176--38</t>
  </si>
  <si>
    <t>SPS Réalisation Mois 07</t>
  </si>
  <si>
    <t>7516643653 / 242000038752</t>
  </si>
  <si>
    <t>(demande de remboursement de 14 670 €)</t>
  </si>
  <si>
    <t>221--47</t>
  </si>
  <si>
    <t>Eléments de cuisine pour la RS (façades de tiroirs et de hotte)</t>
  </si>
  <si>
    <t>212--44</t>
  </si>
  <si>
    <t>238--51</t>
  </si>
  <si>
    <t>LOT 12 Plomberie Sanitaires Climatisation - Situation N°1</t>
  </si>
  <si>
    <t>LOT 8 Menuiseries intérieures - Situation N° 1</t>
  </si>
  <si>
    <t>245--54</t>
  </si>
  <si>
    <t>0327-631309331</t>
  </si>
  <si>
    <t>246--54</t>
  </si>
  <si>
    <t>0327-631309330</t>
  </si>
  <si>
    <t>Branchement individuel PDL 50001377573021</t>
  </si>
  <si>
    <t>Branchement individuel PDL 50086905792923</t>
  </si>
  <si>
    <t>247--54</t>
  </si>
  <si>
    <t>0327-631309329</t>
  </si>
  <si>
    <t>Branchement individuel PDL 50008613463002</t>
  </si>
  <si>
    <t>248--54</t>
  </si>
  <si>
    <t>Branchement individuel PDL 50094141682923</t>
  </si>
  <si>
    <t>249--54</t>
  </si>
  <si>
    <t>0327-631309327</t>
  </si>
  <si>
    <t>Branchement individuel PDL 50079669902943</t>
  </si>
  <si>
    <t>250--54</t>
  </si>
  <si>
    <t>FD0027</t>
  </si>
  <si>
    <t>Mission de coordination sécurité Réal. Mois 08</t>
  </si>
  <si>
    <t>251--54</t>
  </si>
  <si>
    <t>Eléments de construction (local à poubelles)</t>
  </si>
  <si>
    <t>252--55</t>
  </si>
  <si>
    <t>296--61</t>
  </si>
  <si>
    <t>ENEDIS</t>
  </si>
  <si>
    <t>Façades pour meubles de cuisine</t>
  </si>
  <si>
    <t>LOT 13 Situation N°2</t>
  </si>
  <si>
    <t>LOT 13 Situation N°1</t>
  </si>
  <si>
    <t>0327-631309328</t>
  </si>
  <si>
    <t>Fileurs d'angles bas pour meubles de cuisine</t>
  </si>
  <si>
    <t>2--2</t>
  </si>
  <si>
    <t>SPS Réalisation Mois 08</t>
  </si>
  <si>
    <t>dépenses 2025 HT</t>
  </si>
  <si>
    <t>dépenses 2024 HT</t>
  </si>
  <si>
    <t>dépenses 2023 HT</t>
  </si>
  <si>
    <t>ACQUISITION PARCELLE</t>
  </si>
  <si>
    <t>SAS PEINTURE CHARENTE</t>
  </si>
  <si>
    <t>LOT 10 Revêtement sols - Situation N°3</t>
  </si>
  <si>
    <t>2025-1524</t>
  </si>
  <si>
    <t>Gros œuvre LOT 2 Situation N°7</t>
  </si>
  <si>
    <t>FA202501442</t>
  </si>
  <si>
    <t>314--65</t>
  </si>
  <si>
    <t>313--65</t>
  </si>
  <si>
    <t>316--67</t>
  </si>
  <si>
    <t>317--68</t>
  </si>
  <si>
    <t>318--68</t>
  </si>
  <si>
    <t>319--68</t>
  </si>
  <si>
    <t>320--68</t>
  </si>
  <si>
    <t>F202500069</t>
  </si>
  <si>
    <t>LOT 9 Doublage_faux-plafonds_cloisons Situation N°3</t>
  </si>
  <si>
    <t>LOT 1 : VRD Terrassement Situation N°2</t>
  </si>
  <si>
    <t>LOT 11 : Peinture - Situation N°1</t>
  </si>
  <si>
    <t>F202500068</t>
  </si>
  <si>
    <t>Mission de coordination sécurité Réal. Mois 09</t>
  </si>
  <si>
    <t>FD0074</t>
  </si>
  <si>
    <t>SPS Réalisation Mois 09</t>
  </si>
  <si>
    <t>361--74</t>
  </si>
  <si>
    <t>F037-25</t>
  </si>
  <si>
    <t>DT Infiltrométrie</t>
  </si>
  <si>
    <r>
      <t xml:space="preserve">Test de perméabilité à l'air du bâtiment </t>
    </r>
    <r>
      <rPr>
        <b/>
        <sz val="11"/>
        <color rgb="FFFF0000"/>
        <rFont val="Calibri"/>
        <family val="2"/>
        <scheme val="minor"/>
      </rPr>
      <t>HORS MARCHE</t>
    </r>
  </si>
  <si>
    <t>3--3</t>
  </si>
  <si>
    <t>Panneaux caissons angle et credences de cuisine</t>
  </si>
  <si>
    <t>369--77</t>
  </si>
  <si>
    <t>F202500076</t>
  </si>
  <si>
    <t>LOT 11 : Peinture - Situation N°2</t>
  </si>
  <si>
    <t>370--77</t>
  </si>
  <si>
    <t>F202500077</t>
  </si>
  <si>
    <t>LOT 9 : Doublage_faux-plafonds_cloisons Situation N°4</t>
  </si>
  <si>
    <t>371--78</t>
  </si>
  <si>
    <t>F202500075</t>
  </si>
  <si>
    <t>LOT 11 : Peinture - Situation N°3</t>
  </si>
  <si>
    <t>LOT 1 : VRD Terrassement Situation N°3</t>
  </si>
  <si>
    <t>372--79</t>
  </si>
  <si>
    <t>AVENANT 01</t>
  </si>
  <si>
    <t>SPS Réalisation Mois 10</t>
  </si>
  <si>
    <t>404--86</t>
  </si>
  <si>
    <t>FD0132</t>
  </si>
  <si>
    <t>Mission de coordination sécurité Réal. Mois 10</t>
  </si>
  <si>
    <t>Note d'honoraire n°2025-04-01</t>
  </si>
  <si>
    <t>Facture d'honoraires 03</t>
  </si>
  <si>
    <t>388--83</t>
  </si>
  <si>
    <t>374--80</t>
  </si>
  <si>
    <t>373--80</t>
  </si>
  <si>
    <t>LOT 13 Situation N°3</t>
  </si>
  <si>
    <t>LOT 13 Travaux supplémentaires</t>
  </si>
  <si>
    <r>
      <t xml:space="preserve">(demande remboursement TVA </t>
    </r>
    <r>
      <rPr>
        <b/>
        <sz val="12"/>
        <color theme="1"/>
        <rFont val="Calibri"/>
        <family val="2"/>
        <scheme val="minor"/>
      </rPr>
      <t>18 305€</t>
    </r>
    <r>
      <rPr>
        <sz val="11"/>
        <color theme="1"/>
        <rFont val="Calibri"/>
        <family val="2"/>
        <scheme val="minor"/>
      </rPr>
      <t>)</t>
    </r>
  </si>
  <si>
    <t>460--96</t>
  </si>
  <si>
    <t>462--97</t>
  </si>
  <si>
    <t>461--96</t>
  </si>
  <si>
    <t>511--104</t>
  </si>
  <si>
    <t>512--105</t>
  </si>
  <si>
    <t>511-104</t>
  </si>
  <si>
    <t>LOT 8 : Menuiseries intérieures - Situation N°2</t>
  </si>
  <si>
    <t>2025-05-00143</t>
  </si>
  <si>
    <t>LOT 7 : menuiseries extérieures - Situation N°4</t>
  </si>
  <si>
    <t>SARL SAINTAMANTOISE</t>
  </si>
  <si>
    <t>Jardinières XXL</t>
  </si>
  <si>
    <t>527--108</t>
  </si>
  <si>
    <t>501--102</t>
  </si>
  <si>
    <t>FA2500066</t>
  </si>
  <si>
    <t>Chaises et fauteuils / Table pour salle d'activité</t>
  </si>
  <si>
    <t>MoB-MoB.fr</t>
  </si>
  <si>
    <t>531--111</t>
  </si>
  <si>
    <t>Réception tv et éclairage bâtiment</t>
  </si>
  <si>
    <t>553--115</t>
  </si>
  <si>
    <t>554--115</t>
  </si>
  <si>
    <t>553-115</t>
  </si>
  <si>
    <t>F202500089</t>
  </si>
  <si>
    <t>LOT 9 : Doublage_faux-plafonds_cloisons Situation N°5</t>
  </si>
  <si>
    <t>554-115</t>
  </si>
  <si>
    <t>2025-07-00185</t>
  </si>
  <si>
    <t>LOT 7 : menuiseries extérieures - Situation N°5</t>
  </si>
  <si>
    <t>LOT 12 Plomberie Sanitaires Climatisation - Situation N°2</t>
  </si>
  <si>
    <t>Avoir sur retour 7516867182</t>
  </si>
  <si>
    <t>6--6</t>
  </si>
  <si>
    <t>Retour de plans de travail, plinthes, fileurs</t>
  </si>
  <si>
    <t>576--119</t>
  </si>
  <si>
    <t>Boîte aux lettres</t>
  </si>
  <si>
    <t>CACC PROLIANS</t>
  </si>
  <si>
    <t>Cylindres et clés</t>
  </si>
  <si>
    <t>575--119</t>
  </si>
  <si>
    <t>0S97164</t>
  </si>
  <si>
    <t>BOULANGER</t>
  </si>
  <si>
    <t>Serrures pour la salle d'activité</t>
  </si>
  <si>
    <t>574--119</t>
  </si>
  <si>
    <t>F1950636960</t>
  </si>
  <si>
    <t>ODREA</t>
  </si>
  <si>
    <t>Mitigeurs pour les cuisines</t>
  </si>
  <si>
    <t>573-119</t>
  </si>
  <si>
    <t>au 01/09/2025</t>
  </si>
  <si>
    <t>428--90</t>
  </si>
  <si>
    <t>CHARENTE INFORMATIQUE</t>
  </si>
  <si>
    <t xml:space="preserve">Bornes WIFI </t>
  </si>
  <si>
    <t>FA0011213</t>
  </si>
  <si>
    <t>367--76</t>
  </si>
  <si>
    <t>32076-061-4596-2025</t>
  </si>
  <si>
    <t>COOP ATLANTIQUE</t>
  </si>
  <si>
    <t>TV et réfrigérateur</t>
  </si>
  <si>
    <t xml:space="preserve">Eléments de cuisine </t>
  </si>
  <si>
    <t xml:space="preserve">Portes de placard x2 </t>
  </si>
  <si>
    <t xml:space="preserve">Test de perméabilité à l'air du bâtiment </t>
  </si>
  <si>
    <t>RESIDENCE SENIOR TRANCHE 1</t>
  </si>
  <si>
    <t>565-117</t>
  </si>
  <si>
    <t>Etat récapitulatif HT détaillé des dépenses</t>
  </si>
  <si>
    <t>Portes de placard x2</t>
  </si>
  <si>
    <t>CH23096619</t>
  </si>
  <si>
    <t>CH24009627</t>
  </si>
  <si>
    <t>598--125</t>
  </si>
  <si>
    <t>pas de demande de remboursement &lt;760€</t>
  </si>
  <si>
    <t>643--133</t>
  </si>
  <si>
    <t>644--133</t>
  </si>
  <si>
    <t>598-125</t>
  </si>
  <si>
    <t>LOT 2 GROS ŒUVRE</t>
  </si>
  <si>
    <t>LOT 11 : Peinture - Solde tranche ferme</t>
  </si>
  <si>
    <t>F202500088</t>
  </si>
  <si>
    <t>LOT 12 Plomberie Sanitaires Climatisation - Solde tranche ferme</t>
  </si>
  <si>
    <t>702--143</t>
  </si>
  <si>
    <t>SDEG</t>
  </si>
  <si>
    <t>MOB-MOB</t>
  </si>
  <si>
    <t>reste à payer</t>
  </si>
  <si>
    <t>Réception de chantier et DOE</t>
  </si>
  <si>
    <t>746--157</t>
  </si>
  <si>
    <t>Facture d'honoraires 04</t>
  </si>
  <si>
    <t>LOT 13 : Electricité_VMC_chauffage - solde tranche ferme</t>
  </si>
  <si>
    <t>LOT 2 : gros œuvre - Solde tranche ferme</t>
  </si>
  <si>
    <t>FA202501599</t>
  </si>
  <si>
    <t>AXIONE</t>
  </si>
  <si>
    <t>Installation du réseau fibre</t>
  </si>
  <si>
    <t>LOT 8 : Menuiseries intérieures - Solde tranche ferme</t>
  </si>
  <si>
    <t>914--170</t>
  </si>
  <si>
    <t>DIUO</t>
  </si>
  <si>
    <t>FD0433</t>
  </si>
</sst>
</file>

<file path=xl/styles.xml><?xml version="1.0" encoding="utf-8"?>
<styleSheet xmlns="http://schemas.openxmlformats.org/spreadsheetml/2006/main">
  <numFmts count="7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\-mmm\-yy;@"/>
    <numFmt numFmtId="166" formatCode="[$-40C]mmmm\-yy;@"/>
    <numFmt numFmtId="167" formatCode="#,##0\ &quot;€&quot;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5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4" fillId="2" borderId="4" xfId="1" applyBorder="1"/>
    <xf numFmtId="0" fontId="4" fillId="2" borderId="0" xfId="1" applyBorder="1"/>
    <xf numFmtId="44" fontId="4" fillId="2" borderId="0" xfId="1" applyNumberFormat="1" applyBorder="1"/>
    <xf numFmtId="44" fontId="4" fillId="2" borderId="5" xfId="1" applyNumberFormat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0" xfId="0" applyNumberFormat="1"/>
    <xf numFmtId="0" fontId="0" fillId="0" borderId="0" xfId="0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0" xfId="0" applyNumberFormat="1" applyBorder="1"/>
    <xf numFmtId="165" fontId="0" fillId="0" borderId="7" xfId="0" applyNumberFormat="1" applyBorder="1"/>
    <xf numFmtId="164" fontId="0" fillId="0" borderId="0" xfId="0" applyNumberFormat="1"/>
    <xf numFmtId="10" fontId="0" fillId="0" borderId="0" xfId="0" applyNumberFormat="1"/>
    <xf numFmtId="10" fontId="0" fillId="0" borderId="0" xfId="0" applyNumberFormat="1" applyBorder="1"/>
    <xf numFmtId="164" fontId="4" fillId="2" borderId="0" xfId="1" applyNumberFormat="1" applyBorder="1"/>
    <xf numFmtId="164" fontId="4" fillId="2" borderId="5" xfId="1" applyNumberFormat="1" applyBorder="1"/>
    <xf numFmtId="0" fontId="0" fillId="0" borderId="0" xfId="0"/>
    <xf numFmtId="8" fontId="0" fillId="0" borderId="0" xfId="0" applyNumberFormat="1"/>
    <xf numFmtId="8" fontId="1" fillId="4" borderId="0" xfId="0" applyNumberFormat="1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4" xfId="0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165" fontId="0" fillId="0" borderId="7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5" borderId="4" xfId="0" applyFill="1" applyBorder="1"/>
    <xf numFmtId="0" fontId="0" fillId="5" borderId="0" xfId="0" applyFill="1" applyBorder="1"/>
    <xf numFmtId="165" fontId="0" fillId="5" borderId="0" xfId="0" applyNumberFormat="1" applyFill="1" applyBorder="1"/>
    <xf numFmtId="164" fontId="0" fillId="5" borderId="0" xfId="0" applyNumberFormat="1" applyFill="1" applyBorder="1"/>
    <xf numFmtId="164" fontId="0" fillId="5" borderId="0" xfId="0" applyNumberFormat="1" applyFill="1"/>
    <xf numFmtId="10" fontId="0" fillId="5" borderId="0" xfId="0" applyNumberFormat="1" applyFill="1" applyBorder="1"/>
    <xf numFmtId="164" fontId="0" fillId="5" borderId="5" xfId="0" applyNumberFormat="1" applyFill="1" applyBorder="1"/>
    <xf numFmtId="0" fontId="8" fillId="0" borderId="0" xfId="0" applyFont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164" fontId="0" fillId="7" borderId="9" xfId="0" applyNumberFormat="1" applyFill="1" applyBorder="1"/>
    <xf numFmtId="164" fontId="0" fillId="7" borderId="13" xfId="0" applyNumberFormat="1" applyFill="1" applyBorder="1"/>
    <xf numFmtId="164" fontId="8" fillId="6" borderId="9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10" fillId="0" borderId="1" xfId="0" applyFont="1" applyBorder="1"/>
    <xf numFmtId="164" fontId="15" fillId="0" borderId="0" xfId="0" applyNumberFormat="1" applyFont="1" applyBorder="1"/>
    <xf numFmtId="7" fontId="16" fillId="0" borderId="0" xfId="0" applyNumberFormat="1" applyFont="1"/>
    <xf numFmtId="7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0" borderId="9" xfId="0" applyFill="1" applyBorder="1"/>
    <xf numFmtId="0" fontId="9" fillId="6" borderId="14" xfId="0" applyFont="1" applyFill="1" applyBorder="1" applyAlignment="1">
      <alignment horizontal="center" vertical="center"/>
    </xf>
    <xf numFmtId="165" fontId="0" fillId="8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49" fontId="0" fillId="8" borderId="9" xfId="0" applyNumberFormat="1" applyFill="1" applyBorder="1" applyAlignment="1">
      <alignment horizontal="center"/>
    </xf>
    <xf numFmtId="0" fontId="0" fillId="8" borderId="9" xfId="0" applyFill="1" applyBorder="1"/>
    <xf numFmtId="164" fontId="0" fillId="8" borderId="9" xfId="0" applyNumberFormat="1" applyFill="1" applyBorder="1"/>
    <xf numFmtId="1" fontId="0" fillId="0" borderId="9" xfId="0" applyNumberFormat="1" applyBorder="1" applyAlignment="1">
      <alignment horizontal="center"/>
    </xf>
    <xf numFmtId="0" fontId="18" fillId="0" borderId="0" xfId="0" applyFont="1"/>
    <xf numFmtId="14" fontId="0" fillId="0" borderId="4" xfId="0" applyNumberForma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165" fontId="0" fillId="6" borderId="0" xfId="0" applyNumberFormat="1" applyFill="1" applyBorder="1"/>
    <xf numFmtId="0" fontId="19" fillId="0" borderId="0" xfId="0" applyFont="1"/>
    <xf numFmtId="165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164" fontId="0" fillId="4" borderId="9" xfId="0" applyNumberFormat="1" applyFill="1" applyBorder="1"/>
    <xf numFmtId="0" fontId="0" fillId="4" borderId="0" xfId="0" applyFill="1"/>
    <xf numFmtId="164" fontId="0" fillId="4" borderId="0" xfId="0" applyNumberFormat="1" applyFill="1"/>
    <xf numFmtId="164" fontId="1" fillId="4" borderId="0" xfId="0" applyNumberFormat="1" applyFont="1" applyFill="1"/>
    <xf numFmtId="1" fontId="0" fillId="4" borderId="9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9" xfId="0" applyFill="1" applyBorder="1"/>
    <xf numFmtId="164" fontId="0" fillId="9" borderId="9" xfId="0" applyNumberFormat="1" applyFill="1" applyBorder="1"/>
    <xf numFmtId="0" fontId="0" fillId="9" borderId="0" xfId="0" applyFill="1"/>
    <xf numFmtId="164" fontId="0" fillId="9" borderId="0" xfId="0" applyNumberFormat="1" applyFill="1"/>
    <xf numFmtId="0" fontId="19" fillId="4" borderId="9" xfId="0" applyFont="1" applyFill="1" applyBorder="1" applyAlignment="1">
      <alignment horizontal="center"/>
    </xf>
    <xf numFmtId="17" fontId="0" fillId="9" borderId="0" xfId="0" applyNumberFormat="1" applyFill="1"/>
    <xf numFmtId="167" fontId="0" fillId="9" borderId="0" xfId="0" applyNumberFormat="1" applyFill="1"/>
    <xf numFmtId="166" fontId="0" fillId="9" borderId="0" xfId="0" applyNumberFormat="1" applyFill="1"/>
    <xf numFmtId="165" fontId="0" fillId="10" borderId="9" xfId="0" applyNumberForma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/>
    <xf numFmtId="164" fontId="0" fillId="10" borderId="9" xfId="0" applyNumberFormat="1" applyFill="1" applyBorder="1"/>
    <xf numFmtId="164" fontId="0" fillId="10" borderId="0" xfId="0" applyNumberFormat="1" applyFill="1"/>
    <xf numFmtId="0" fontId="0" fillId="10" borderId="0" xfId="0" applyFill="1"/>
    <xf numFmtId="164" fontId="0" fillId="4" borderId="0" xfId="0" applyNumberFormat="1" applyFont="1" applyFill="1"/>
    <xf numFmtId="0" fontId="0" fillId="4" borderId="9" xfId="0" applyFont="1" applyFill="1" applyBorder="1" applyAlignment="1">
      <alignment horizontal="center"/>
    </xf>
    <xf numFmtId="164" fontId="8" fillId="0" borderId="0" xfId="0" applyNumberFormat="1" applyFont="1"/>
    <xf numFmtId="164" fontId="18" fillId="4" borderId="0" xfId="0" applyNumberFormat="1" applyFont="1" applyFill="1"/>
    <xf numFmtId="0" fontId="0" fillId="4" borderId="0" xfId="0" applyFont="1" applyFill="1"/>
    <xf numFmtId="0" fontId="19" fillId="9" borderId="9" xfId="0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64" fontId="18" fillId="9" borderId="0" xfId="0" applyNumberFormat="1" applyFont="1" applyFill="1"/>
    <xf numFmtId="165" fontId="0" fillId="9" borderId="9" xfId="0" applyNumberFormat="1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1" fontId="0" fillId="9" borderId="9" xfId="0" applyNumberFormat="1" applyFont="1" applyFill="1" applyBorder="1" applyAlignment="1">
      <alignment horizontal="center"/>
    </xf>
    <xf numFmtId="164" fontId="0" fillId="9" borderId="9" xfId="0" applyNumberFormat="1" applyFont="1" applyFill="1" applyBorder="1"/>
    <xf numFmtId="0" fontId="0" fillId="9" borderId="0" xfId="0" applyFont="1" applyFill="1"/>
    <xf numFmtId="164" fontId="0" fillId="9" borderId="0" xfId="0" applyNumberFormat="1" applyFont="1" applyFill="1"/>
    <xf numFmtId="165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9" xfId="0" applyNumberFormat="1" applyFill="1" applyBorder="1"/>
    <xf numFmtId="164" fontId="2" fillId="4" borderId="0" xfId="0" applyNumberFormat="1" applyFont="1" applyFill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11" borderId="4" xfId="0" applyFill="1" applyBorder="1"/>
    <xf numFmtId="0" fontId="0" fillId="11" borderId="0" xfId="0" applyFill="1" applyBorder="1"/>
    <xf numFmtId="164" fontId="0" fillId="11" borderId="0" xfId="0" applyNumberFormat="1" applyFill="1" applyBorder="1"/>
    <xf numFmtId="165" fontId="0" fillId="11" borderId="0" xfId="0" applyNumberFormat="1" applyFill="1" applyBorder="1"/>
    <xf numFmtId="164" fontId="0" fillId="11" borderId="5" xfId="0" applyNumberFormat="1" applyFill="1" applyBorder="1"/>
    <xf numFmtId="0" fontId="0" fillId="11" borderId="6" xfId="0" applyFill="1" applyBorder="1"/>
    <xf numFmtId="0" fontId="0" fillId="11" borderId="7" xfId="0" applyFill="1" applyBorder="1"/>
    <xf numFmtId="165" fontId="0" fillId="11" borderId="7" xfId="0" applyNumberFormat="1" applyFill="1" applyBorder="1"/>
    <xf numFmtId="10" fontId="0" fillId="11" borderId="7" xfId="0" applyNumberFormat="1" applyFill="1" applyBorder="1"/>
    <xf numFmtId="164" fontId="0" fillId="11" borderId="7" xfId="0" applyNumberFormat="1" applyFill="1" applyBorder="1"/>
    <xf numFmtId="164" fontId="0" fillId="11" borderId="8" xfId="0" applyNumberFormat="1" applyFill="1" applyBorder="1"/>
    <xf numFmtId="0" fontId="0" fillId="11" borderId="5" xfId="0" applyFill="1" applyBorder="1"/>
    <xf numFmtId="0" fontId="0" fillId="11" borderId="8" xfId="0" applyFill="1" applyBorder="1"/>
    <xf numFmtId="10" fontId="0" fillId="9" borderId="0" xfId="0" applyNumberFormat="1" applyFill="1"/>
    <xf numFmtId="0" fontId="0" fillId="0" borderId="9" xfId="0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64" fontId="0" fillId="0" borderId="9" xfId="0" applyNumberFormat="1" applyFont="1" applyFill="1" applyBorder="1"/>
    <xf numFmtId="164" fontId="0" fillId="0" borderId="0" xfId="0" applyNumberForma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10" fillId="0" borderId="0" xfId="0" applyFont="1" applyFill="1"/>
    <xf numFmtId="164" fontId="8" fillId="0" borderId="9" xfId="0" applyNumberFormat="1" applyFont="1" applyFill="1" applyBorder="1"/>
    <xf numFmtId="0" fontId="8" fillId="0" borderId="0" xfId="0" applyFont="1" applyAlignment="1">
      <alignment horizontal="center"/>
    </xf>
    <xf numFmtId="165" fontId="0" fillId="0" borderId="0" xfId="0" applyNumberFormat="1" applyAlignment="1"/>
    <xf numFmtId="164" fontId="0" fillId="0" borderId="0" xfId="0" applyNumberFormat="1" applyAlignment="1"/>
    <xf numFmtId="0" fontId="9" fillId="0" borderId="9" xfId="0" applyFont="1" applyFill="1" applyBorder="1" applyAlignment="1">
      <alignment horizontal="center" vertical="center"/>
    </xf>
    <xf numFmtId="0" fontId="0" fillId="0" borderId="0" xfId="0" applyFont="1" applyFill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8" borderId="9" xfId="0" applyNumberFormat="1" applyFill="1" applyBorder="1" applyAlignment="1">
      <alignment horizontal="center"/>
    </xf>
    <xf numFmtId="0" fontId="0" fillId="8" borderId="0" xfId="0" applyFill="1"/>
    <xf numFmtId="164" fontId="0" fillId="8" borderId="0" xfId="0" applyNumberFormat="1" applyFill="1"/>
    <xf numFmtId="164" fontId="0" fillId="8" borderId="0" xfId="0" applyNumberFormat="1" applyFont="1" applyFill="1"/>
    <xf numFmtId="165" fontId="0" fillId="12" borderId="9" xfId="0" applyNumberForma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9" xfId="0" applyFill="1" applyBorder="1"/>
    <xf numFmtId="164" fontId="19" fillId="12" borderId="9" xfId="0" applyNumberFormat="1" applyFont="1" applyFill="1" applyBorder="1"/>
    <xf numFmtId="164" fontId="0" fillId="12" borderId="9" xfId="0" applyNumberFormat="1" applyFill="1" applyBorder="1"/>
    <xf numFmtId="1" fontId="0" fillId="12" borderId="9" xfId="0" applyNumberFormat="1" applyFill="1" applyBorder="1" applyAlignment="1">
      <alignment horizontal="center"/>
    </xf>
    <xf numFmtId="0" fontId="19" fillId="12" borderId="0" xfId="0" applyFont="1" applyFill="1"/>
    <xf numFmtId="164" fontId="19" fillId="12" borderId="0" xfId="0" applyNumberFormat="1" applyFont="1" applyFill="1"/>
    <xf numFmtId="0" fontId="0" fillId="12" borderId="0" xfId="0" applyFill="1"/>
    <xf numFmtId="164" fontId="0" fillId="12" borderId="0" xfId="0" applyNumberFormat="1" applyFont="1" applyFill="1"/>
    <xf numFmtId="1" fontId="0" fillId="10" borderId="9" xfId="0" applyNumberFormat="1" applyFill="1" applyBorder="1" applyAlignment="1">
      <alignment horizontal="center"/>
    </xf>
    <xf numFmtId="164" fontId="0" fillId="10" borderId="0" xfId="0" applyNumberFormat="1" applyFont="1" applyFill="1"/>
    <xf numFmtId="16" fontId="0" fillId="0" borderId="4" xfId="0" applyNumberFormat="1" applyFill="1" applyBorder="1"/>
    <xf numFmtId="164" fontId="0" fillId="0" borderId="0" xfId="0" applyNumberFormat="1" applyFont="1" applyFill="1"/>
    <xf numFmtId="165" fontId="0" fillId="13" borderId="9" xfId="0" applyNumberForma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1" fontId="0" fillId="13" borderId="9" xfId="0" applyNumberFormat="1" applyFill="1" applyBorder="1" applyAlignment="1">
      <alignment horizontal="center"/>
    </xf>
    <xf numFmtId="0" fontId="0" fillId="13" borderId="9" xfId="0" applyFill="1" applyBorder="1"/>
    <xf numFmtId="164" fontId="0" fillId="13" borderId="9" xfId="0" applyNumberFormat="1" applyFill="1" applyBorder="1"/>
    <xf numFmtId="0" fontId="0" fillId="13" borderId="0" xfId="0" applyFill="1"/>
    <xf numFmtId="164" fontId="0" fillId="13" borderId="0" xfId="0" applyNumberFormat="1" applyFont="1" applyFill="1"/>
    <xf numFmtId="164" fontId="0" fillId="13" borderId="0" xfId="0" applyNumberFormat="1" applyFill="1"/>
    <xf numFmtId="164" fontId="2" fillId="13" borderId="0" xfId="0" applyNumberFormat="1" applyFont="1" applyFill="1"/>
    <xf numFmtId="164" fontId="0" fillId="0" borderId="2" xfId="0" applyNumberFormat="1" applyFill="1" applyBorder="1"/>
    <xf numFmtId="165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0" fontId="0" fillId="0" borderId="7" xfId="0" applyNumberFormat="1" applyBorder="1"/>
    <xf numFmtId="0" fontId="0" fillId="5" borderId="1" xfId="0" applyFill="1" applyBorder="1"/>
    <xf numFmtId="0" fontId="0" fillId="5" borderId="2" xfId="0" applyFill="1" applyBorder="1"/>
    <xf numFmtId="164" fontId="0" fillId="5" borderId="2" xfId="0" applyNumberFormat="1" applyFill="1" applyBorder="1"/>
    <xf numFmtId="165" fontId="0" fillId="5" borderId="2" xfId="0" applyNumberFormat="1" applyFill="1" applyBorder="1"/>
    <xf numFmtId="10" fontId="0" fillId="5" borderId="2" xfId="0" applyNumberFormat="1" applyFill="1" applyBorder="1"/>
    <xf numFmtId="164" fontId="0" fillId="5" borderId="3" xfId="0" applyNumberFormat="1" applyFill="1" applyBorder="1"/>
    <xf numFmtId="0" fontId="0" fillId="5" borderId="6" xfId="0" applyFill="1" applyBorder="1"/>
    <xf numFmtId="0" fontId="0" fillId="5" borderId="7" xfId="0" applyFill="1" applyBorder="1"/>
    <xf numFmtId="164" fontId="0" fillId="5" borderId="7" xfId="0" applyNumberFormat="1" applyFill="1" applyBorder="1"/>
    <xf numFmtId="165" fontId="0" fillId="5" borderId="7" xfId="0" applyNumberFormat="1" applyFill="1" applyBorder="1"/>
    <xf numFmtId="10" fontId="0" fillId="5" borderId="7" xfId="0" applyNumberFormat="1" applyFill="1" applyBorder="1"/>
    <xf numFmtId="164" fontId="0" fillId="5" borderId="8" xfId="0" applyNumberFormat="1" applyFill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7" borderId="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165" fontId="8" fillId="7" borderId="12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11" xfId="0" applyNumberFormat="1" applyFont="1" applyFill="1" applyBorder="1" applyAlignment="1">
      <alignment horizontal="center"/>
    </xf>
    <xf numFmtId="165" fontId="8" fillId="6" borderId="1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5" fontId="0" fillId="0" borderId="0" xfId="0" applyNumberFormat="1" applyFill="1" applyAlignment="1">
      <alignment horizontal="left"/>
    </xf>
    <xf numFmtId="165" fontId="8" fillId="0" borderId="10" xfId="0" applyNumberFormat="1" applyFont="1" applyFill="1" applyBorder="1" applyAlignment="1">
      <alignment horizontal="center"/>
    </xf>
    <xf numFmtId="165" fontId="8" fillId="0" borderId="11" xfId="0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2">
    <cellStyle name="Normal" xfId="0" builtinId="0"/>
    <cellStyle name="Satisfaisant" xfId="1" builtinId="26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E9" sqref="E9"/>
    </sheetView>
  </sheetViews>
  <sheetFormatPr baseColWidth="10" defaultRowHeight="15"/>
  <cols>
    <col min="2" max="2" width="63.85546875" bestFit="1" customWidth="1"/>
    <col min="3" max="3" width="19.28515625" bestFit="1" customWidth="1"/>
    <col min="4" max="4" width="16.140625" bestFit="1" customWidth="1"/>
    <col min="5" max="5" width="14.140625" bestFit="1" customWidth="1"/>
  </cols>
  <sheetData>
    <row r="2" spans="1:6" ht="30">
      <c r="C2" s="33" t="s">
        <v>27</v>
      </c>
      <c r="D2" s="33" t="s">
        <v>26</v>
      </c>
      <c r="E2" s="33" t="s">
        <v>28</v>
      </c>
      <c r="F2" s="33" t="s">
        <v>25</v>
      </c>
    </row>
    <row r="3" spans="1:6">
      <c r="A3" s="30" t="s">
        <v>29</v>
      </c>
      <c r="B3" t="s">
        <v>19</v>
      </c>
      <c r="C3" s="31">
        <v>72917.5</v>
      </c>
      <c r="D3" s="31">
        <v>109549.01</v>
      </c>
      <c r="E3" s="31">
        <v>45645.42</v>
      </c>
      <c r="F3" s="31">
        <v>17970.419999999998</v>
      </c>
    </row>
    <row r="4" spans="1:6">
      <c r="A4" s="30" t="s">
        <v>29</v>
      </c>
      <c r="B4" t="s">
        <v>20</v>
      </c>
      <c r="C4" s="31">
        <v>13233.94</v>
      </c>
      <c r="D4" s="31">
        <v>13233.94</v>
      </c>
      <c r="E4" s="31">
        <v>13233.94</v>
      </c>
    </row>
    <row r="5" spans="1:6">
      <c r="A5" s="30" t="s">
        <v>30</v>
      </c>
      <c r="B5" t="s">
        <v>21</v>
      </c>
      <c r="C5" s="31">
        <v>31417.75</v>
      </c>
    </row>
    <row r="6" spans="1:6">
      <c r="A6" s="30" t="s">
        <v>29</v>
      </c>
      <c r="B6" t="s">
        <v>22</v>
      </c>
      <c r="C6" s="31">
        <v>63000</v>
      </c>
      <c r="D6" s="31">
        <v>49727.98</v>
      </c>
      <c r="E6" s="31">
        <v>43511.98</v>
      </c>
      <c r="F6" s="31">
        <v>8157.38</v>
      </c>
    </row>
    <row r="7" spans="1:6">
      <c r="A7" s="30" t="s">
        <v>30</v>
      </c>
      <c r="B7" t="s">
        <v>23</v>
      </c>
      <c r="C7" s="31">
        <v>0</v>
      </c>
      <c r="D7" s="31">
        <v>0</v>
      </c>
      <c r="E7" s="31">
        <v>0</v>
      </c>
    </row>
    <row r="8" spans="1:6">
      <c r="A8" s="30" t="s">
        <v>30</v>
      </c>
      <c r="B8" t="s">
        <v>24</v>
      </c>
      <c r="C8" s="31">
        <v>45216.75</v>
      </c>
    </row>
    <row r="9" spans="1:6">
      <c r="C9" s="31">
        <f>SUM(C3:C8)</f>
        <v>225785.94</v>
      </c>
      <c r="D9" s="31">
        <f>SUM(D3:D8)</f>
        <v>172510.93</v>
      </c>
      <c r="E9" s="32">
        <f>SUM(E3:E8)</f>
        <v>102391.34</v>
      </c>
      <c r="F9" s="31">
        <f>SUM(F3:F8)</f>
        <v>26127.8</v>
      </c>
    </row>
    <row r="12" spans="1:6">
      <c r="C12" s="31">
        <f>C5+C8</f>
        <v>76634.5</v>
      </c>
      <c r="E12" s="31">
        <f>E3+E4</f>
        <v>58879.360000000001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2"/>
  <sheetViews>
    <sheetView view="pageBreakPreview" topLeftCell="A16" zoomScale="60" workbookViewId="0">
      <selection activeCell="B79" sqref="B79"/>
    </sheetView>
  </sheetViews>
  <sheetFormatPr baseColWidth="10" defaultRowHeight="15"/>
  <cols>
    <col min="1" max="1" width="12.28515625" style="30" bestFit="1" customWidth="1"/>
    <col min="2" max="2" width="11.5703125" style="30" bestFit="1" customWidth="1"/>
    <col min="3" max="3" width="28.42578125" style="30" bestFit="1" customWidth="1"/>
    <col min="4" max="4" width="56" style="30" customWidth="1"/>
    <col min="5" max="5" width="24.85546875" style="30" bestFit="1" customWidth="1"/>
    <col min="6" max="6" width="24.85546875" style="30" customWidth="1"/>
    <col min="7" max="16384" width="11.42578125" style="30"/>
  </cols>
  <sheetData>
    <row r="1" spans="1:6" ht="18.75">
      <c r="A1" s="228" t="s">
        <v>386</v>
      </c>
      <c r="B1" s="228"/>
      <c r="C1" s="228"/>
      <c r="D1" s="228"/>
      <c r="E1" s="228"/>
      <c r="F1" s="228"/>
    </row>
    <row r="2" spans="1:6" ht="18.75">
      <c r="A2" s="229" t="s">
        <v>388</v>
      </c>
      <c r="B2" s="229"/>
      <c r="C2" s="229"/>
      <c r="D2" s="229"/>
      <c r="E2" s="229"/>
      <c r="F2" s="229"/>
    </row>
    <row r="3" spans="1:6" ht="18.75">
      <c r="A3" s="170"/>
      <c r="B3" s="170"/>
      <c r="C3" s="170"/>
      <c r="D3" s="170"/>
      <c r="E3" s="170"/>
      <c r="F3" s="170"/>
    </row>
    <row r="4" spans="1:6" ht="15.75">
      <c r="A4" s="61" t="s">
        <v>63</v>
      </c>
      <c r="B4" s="61" t="s">
        <v>64</v>
      </c>
      <c r="C4" s="61" t="s">
        <v>65</v>
      </c>
      <c r="D4" s="62" t="s">
        <v>66</v>
      </c>
      <c r="E4" s="61" t="s">
        <v>67</v>
      </c>
      <c r="F4" s="61" t="s">
        <v>69</v>
      </c>
    </row>
    <row r="5" spans="1:6">
      <c r="A5" s="139">
        <v>45531</v>
      </c>
      <c r="B5" s="140">
        <v>548</v>
      </c>
      <c r="C5" s="140" t="s">
        <v>122</v>
      </c>
      <c r="D5" s="82" t="s">
        <v>123</v>
      </c>
      <c r="E5" s="82" t="s">
        <v>94</v>
      </c>
      <c r="F5" s="141">
        <v>22296.5</v>
      </c>
    </row>
    <row r="6" spans="1:6">
      <c r="A6" s="139">
        <v>45534</v>
      </c>
      <c r="B6" s="140">
        <v>561</v>
      </c>
      <c r="C6" s="140" t="s">
        <v>87</v>
      </c>
      <c r="D6" s="82" t="s">
        <v>88</v>
      </c>
      <c r="E6" s="82" t="s">
        <v>86</v>
      </c>
      <c r="F6" s="141">
        <v>300.88</v>
      </c>
    </row>
    <row r="7" spans="1:6">
      <c r="A7" s="139">
        <v>45534</v>
      </c>
      <c r="B7" s="140">
        <v>560</v>
      </c>
      <c r="C7" s="140" t="s">
        <v>119</v>
      </c>
      <c r="D7" s="82" t="s">
        <v>120</v>
      </c>
      <c r="E7" s="82" t="s">
        <v>86</v>
      </c>
      <c r="F7" s="141">
        <v>358.25</v>
      </c>
    </row>
    <row r="8" spans="1:6">
      <c r="A8" s="139">
        <v>45547</v>
      </c>
      <c r="B8" s="140">
        <v>594</v>
      </c>
      <c r="C8" s="140">
        <v>862</v>
      </c>
      <c r="D8" s="82" t="s">
        <v>121</v>
      </c>
      <c r="E8" s="82" t="s">
        <v>118</v>
      </c>
      <c r="F8" s="141">
        <v>19500</v>
      </c>
    </row>
    <row r="9" spans="1:6">
      <c r="A9" s="139">
        <v>45554</v>
      </c>
      <c r="B9" s="140">
        <v>609</v>
      </c>
      <c r="C9" s="140" t="s">
        <v>127</v>
      </c>
      <c r="D9" s="82" t="s">
        <v>92</v>
      </c>
      <c r="E9" s="82" t="s">
        <v>47</v>
      </c>
      <c r="F9" s="141">
        <v>5731.6</v>
      </c>
    </row>
    <row r="10" spans="1:6">
      <c r="A10" s="139">
        <v>45574</v>
      </c>
      <c r="B10" s="140">
        <v>653</v>
      </c>
      <c r="C10" s="140" t="s">
        <v>125</v>
      </c>
      <c r="D10" s="82" t="s">
        <v>126</v>
      </c>
      <c r="E10" s="82" t="s">
        <v>86</v>
      </c>
      <c r="F10" s="141">
        <v>358.25</v>
      </c>
    </row>
    <row r="11" spans="1:6">
      <c r="A11" s="139">
        <v>45575</v>
      </c>
      <c r="B11" s="140">
        <v>655</v>
      </c>
      <c r="C11" s="140" t="s">
        <v>128</v>
      </c>
      <c r="D11" s="82" t="s">
        <v>129</v>
      </c>
      <c r="E11" s="82" t="s">
        <v>94</v>
      </c>
      <c r="F11" s="141">
        <v>33975.800000000003</v>
      </c>
    </row>
    <row r="12" spans="1:6">
      <c r="A12" s="139">
        <v>45602</v>
      </c>
      <c r="B12" s="140">
        <v>727</v>
      </c>
      <c r="C12" s="140" t="s">
        <v>132</v>
      </c>
      <c r="D12" s="82" t="s">
        <v>131</v>
      </c>
      <c r="E12" s="82" t="s">
        <v>86</v>
      </c>
      <c r="F12" s="141">
        <v>358.25</v>
      </c>
    </row>
    <row r="13" spans="1:6">
      <c r="A13" s="139">
        <v>45631</v>
      </c>
      <c r="B13" s="140">
        <v>823</v>
      </c>
      <c r="C13" s="140" t="s">
        <v>139</v>
      </c>
      <c r="D13" s="82" t="s">
        <v>141</v>
      </c>
      <c r="E13" s="82" t="s">
        <v>94</v>
      </c>
      <c r="F13" s="141">
        <v>20613.62</v>
      </c>
    </row>
    <row r="14" spans="1:6">
      <c r="A14" s="139">
        <v>45631</v>
      </c>
      <c r="B14" s="140">
        <v>824</v>
      </c>
      <c r="C14" s="140">
        <v>2496</v>
      </c>
      <c r="D14" s="82" t="s">
        <v>142</v>
      </c>
      <c r="E14" s="82" t="s">
        <v>96</v>
      </c>
      <c r="F14" s="141">
        <v>13680</v>
      </c>
    </row>
    <row r="15" spans="1:6">
      <c r="A15" s="139">
        <v>45631</v>
      </c>
      <c r="B15" s="140">
        <v>825</v>
      </c>
      <c r="C15" s="140">
        <v>2497</v>
      </c>
      <c r="D15" s="82" t="s">
        <v>143</v>
      </c>
      <c r="E15" s="82" t="s">
        <v>96</v>
      </c>
      <c r="F15" s="141">
        <v>29681.82</v>
      </c>
    </row>
    <row r="16" spans="1:6">
      <c r="A16" s="139">
        <v>45632</v>
      </c>
      <c r="B16" s="140">
        <v>826</v>
      </c>
      <c r="C16" s="140" t="s">
        <v>147</v>
      </c>
      <c r="D16" s="82" t="s">
        <v>146</v>
      </c>
      <c r="E16" s="82" t="s">
        <v>86</v>
      </c>
      <c r="F16" s="141">
        <v>358.25</v>
      </c>
    </row>
    <row r="17" spans="1:6">
      <c r="A17" s="139">
        <v>45636</v>
      </c>
      <c r="B17" s="140">
        <v>841</v>
      </c>
      <c r="C17" s="140" t="s">
        <v>148</v>
      </c>
      <c r="D17" s="82" t="s">
        <v>149</v>
      </c>
      <c r="E17" s="82" t="s">
        <v>99</v>
      </c>
      <c r="F17" s="141">
        <v>20290.919999999998</v>
      </c>
    </row>
    <row r="18" spans="1:6">
      <c r="A18" s="139">
        <v>45636</v>
      </c>
      <c r="B18" s="140">
        <v>842</v>
      </c>
      <c r="C18" s="140">
        <v>241203</v>
      </c>
      <c r="D18" s="82" t="s">
        <v>150</v>
      </c>
      <c r="E18" s="82" t="s">
        <v>151</v>
      </c>
      <c r="F18" s="141">
        <v>6697.8</v>
      </c>
    </row>
    <row r="19" spans="1:6">
      <c r="A19" s="139">
        <v>45646</v>
      </c>
      <c r="B19" s="140">
        <v>871</v>
      </c>
      <c r="C19" s="108">
        <v>365241559695</v>
      </c>
      <c r="D19" s="82" t="s">
        <v>155</v>
      </c>
      <c r="E19" s="82" t="s">
        <v>154</v>
      </c>
      <c r="F19" s="141">
        <v>1769</v>
      </c>
    </row>
    <row r="20" spans="1:6">
      <c r="A20" s="139">
        <v>45674</v>
      </c>
      <c r="B20" s="140" t="s">
        <v>174</v>
      </c>
      <c r="C20" s="140" t="s">
        <v>175</v>
      </c>
      <c r="D20" s="82" t="s">
        <v>176</v>
      </c>
      <c r="E20" s="82" t="s">
        <v>94</v>
      </c>
      <c r="F20" s="141">
        <v>18829.599999999999</v>
      </c>
    </row>
    <row r="21" spans="1:6">
      <c r="A21" s="139">
        <v>45678</v>
      </c>
      <c r="B21" s="140" t="s">
        <v>182</v>
      </c>
      <c r="C21" s="140" t="s">
        <v>181</v>
      </c>
      <c r="D21" s="82" t="s">
        <v>180</v>
      </c>
      <c r="E21" s="82" t="s">
        <v>86</v>
      </c>
      <c r="F21" s="141">
        <v>358.25</v>
      </c>
    </row>
    <row r="22" spans="1:6">
      <c r="A22" s="139">
        <v>45678</v>
      </c>
      <c r="B22" s="140" t="s">
        <v>183</v>
      </c>
      <c r="C22" s="140" t="s">
        <v>185</v>
      </c>
      <c r="D22" s="82" t="s">
        <v>186</v>
      </c>
      <c r="E22" s="82" t="s">
        <v>184</v>
      </c>
      <c r="F22" s="141">
        <v>6240.2</v>
      </c>
    </row>
    <row r="23" spans="1:6">
      <c r="A23" s="139">
        <v>45681</v>
      </c>
      <c r="B23" s="140" t="s">
        <v>187</v>
      </c>
      <c r="C23" s="140" t="s">
        <v>197</v>
      </c>
      <c r="D23" s="82" t="s">
        <v>188</v>
      </c>
      <c r="E23" s="82" t="s">
        <v>184</v>
      </c>
      <c r="F23" s="141">
        <v>24055.84</v>
      </c>
    </row>
    <row r="24" spans="1:6">
      <c r="A24" s="139">
        <v>45681</v>
      </c>
      <c r="B24" s="140" t="s">
        <v>189</v>
      </c>
      <c r="C24" s="140" t="s">
        <v>198</v>
      </c>
      <c r="D24" s="82" t="s">
        <v>190</v>
      </c>
      <c r="E24" s="82" t="s">
        <v>94</v>
      </c>
      <c r="F24" s="141">
        <v>2138</v>
      </c>
    </row>
    <row r="25" spans="1:6">
      <c r="A25" s="139">
        <v>45681</v>
      </c>
      <c r="B25" s="140" t="s">
        <v>191</v>
      </c>
      <c r="C25" s="140">
        <v>2502</v>
      </c>
      <c r="D25" s="82" t="s">
        <v>192</v>
      </c>
      <c r="E25" s="82" t="s">
        <v>96</v>
      </c>
      <c r="F25" s="141">
        <v>7138.1</v>
      </c>
    </row>
    <row r="26" spans="1:6">
      <c r="A26" s="139">
        <v>45681</v>
      </c>
      <c r="B26" s="140" t="s">
        <v>193</v>
      </c>
      <c r="C26" s="140">
        <v>2503</v>
      </c>
      <c r="D26" s="82" t="s">
        <v>194</v>
      </c>
      <c r="E26" s="82" t="s">
        <v>96</v>
      </c>
      <c r="F26" s="141">
        <v>15841.56</v>
      </c>
    </row>
    <row r="27" spans="1:6">
      <c r="A27" s="139">
        <v>45681</v>
      </c>
      <c r="B27" s="140" t="s">
        <v>195</v>
      </c>
      <c r="C27" s="140">
        <v>74</v>
      </c>
      <c r="D27" s="82" t="s">
        <v>272</v>
      </c>
      <c r="E27" s="82" t="s">
        <v>196</v>
      </c>
      <c r="F27" s="141">
        <v>8377.2000000000007</v>
      </c>
    </row>
    <row r="28" spans="1:6">
      <c r="A28" s="139">
        <v>45691</v>
      </c>
      <c r="B28" s="140" t="s">
        <v>203</v>
      </c>
      <c r="C28" s="140">
        <v>250112</v>
      </c>
      <c r="D28" s="82" t="s">
        <v>204</v>
      </c>
      <c r="E28" s="82" t="s">
        <v>151</v>
      </c>
      <c r="F28" s="141">
        <v>2352.1999999999998</v>
      </c>
    </row>
    <row r="29" spans="1:6">
      <c r="A29" s="139">
        <v>45691</v>
      </c>
      <c r="B29" s="140" t="s">
        <v>207</v>
      </c>
      <c r="C29" s="140" t="s">
        <v>208</v>
      </c>
      <c r="D29" s="82" t="s">
        <v>206</v>
      </c>
      <c r="E29" s="82" t="s">
        <v>86</v>
      </c>
      <c r="F29" s="141">
        <v>358.25</v>
      </c>
    </row>
    <row r="30" spans="1:6">
      <c r="A30" s="139">
        <v>45692</v>
      </c>
      <c r="B30" s="140" t="s">
        <v>211</v>
      </c>
      <c r="C30" s="140" t="s">
        <v>178</v>
      </c>
      <c r="D30" s="82" t="s">
        <v>177</v>
      </c>
      <c r="E30" s="82" t="s">
        <v>94</v>
      </c>
      <c r="F30" s="141">
        <v>19672.7</v>
      </c>
    </row>
    <row r="31" spans="1:6">
      <c r="A31" s="139">
        <v>45708</v>
      </c>
      <c r="B31" s="140" t="s">
        <v>217</v>
      </c>
      <c r="C31" s="140" t="s">
        <v>240</v>
      </c>
      <c r="D31" s="82" t="s">
        <v>383</v>
      </c>
      <c r="E31" s="82" t="s">
        <v>205</v>
      </c>
      <c r="F31" s="141">
        <v>6319.41</v>
      </c>
    </row>
    <row r="32" spans="1:6">
      <c r="A32" s="139">
        <v>45708</v>
      </c>
      <c r="B32" s="140" t="s">
        <v>221</v>
      </c>
      <c r="C32" s="140">
        <v>7516643653</v>
      </c>
      <c r="D32" s="82" t="s">
        <v>219</v>
      </c>
      <c r="E32" s="82" t="s">
        <v>205</v>
      </c>
      <c r="F32" s="141">
        <v>483.75</v>
      </c>
    </row>
    <row r="33" spans="1:6">
      <c r="A33" s="139">
        <v>45712</v>
      </c>
      <c r="B33" s="140" t="s">
        <v>226</v>
      </c>
      <c r="C33" s="140" t="s">
        <v>215</v>
      </c>
      <c r="D33" s="82" t="s">
        <v>216</v>
      </c>
      <c r="E33" s="82" t="s">
        <v>184</v>
      </c>
      <c r="F33" s="141">
        <v>15056.03</v>
      </c>
    </row>
    <row r="34" spans="1:6">
      <c r="A34" s="139">
        <v>45712</v>
      </c>
      <c r="B34" s="140" t="s">
        <v>222</v>
      </c>
      <c r="C34" s="108">
        <v>242000039357</v>
      </c>
      <c r="D34" s="82" t="s">
        <v>384</v>
      </c>
      <c r="E34" s="82" t="s">
        <v>205</v>
      </c>
      <c r="F34" s="141">
        <v>143.16999999999999</v>
      </c>
    </row>
    <row r="35" spans="1:6">
      <c r="A35" s="139">
        <v>45712</v>
      </c>
      <c r="B35" s="140" t="s">
        <v>223</v>
      </c>
      <c r="C35" s="108">
        <v>242000039472</v>
      </c>
      <c r="D35" s="82" t="s">
        <v>384</v>
      </c>
      <c r="E35" s="82" t="s">
        <v>205</v>
      </c>
      <c r="F35" s="141">
        <v>143.16999999999999</v>
      </c>
    </row>
    <row r="36" spans="1:6">
      <c r="A36" s="139">
        <v>45713</v>
      </c>
      <c r="B36" s="140" t="s">
        <v>227</v>
      </c>
      <c r="C36" s="140" t="s">
        <v>229</v>
      </c>
      <c r="D36" s="82" t="s">
        <v>228</v>
      </c>
      <c r="E36" s="82" t="s">
        <v>99</v>
      </c>
      <c r="F36" s="141">
        <v>8303.0499999999993</v>
      </c>
    </row>
    <row r="37" spans="1:6">
      <c r="A37" s="139">
        <v>45713</v>
      </c>
      <c r="B37" s="140" t="s">
        <v>230</v>
      </c>
      <c r="C37" s="140" t="s">
        <v>231</v>
      </c>
      <c r="D37" s="82" t="s">
        <v>235</v>
      </c>
      <c r="E37" s="82" t="s">
        <v>100</v>
      </c>
      <c r="F37" s="141">
        <v>12000</v>
      </c>
    </row>
    <row r="38" spans="1:6">
      <c r="A38" s="139">
        <v>45713</v>
      </c>
      <c r="B38" s="140" t="s">
        <v>232</v>
      </c>
      <c r="C38" s="140" t="s">
        <v>233</v>
      </c>
      <c r="D38" s="82" t="s">
        <v>234</v>
      </c>
      <c r="E38" s="82" t="s">
        <v>100</v>
      </c>
      <c r="F38" s="141">
        <v>9000</v>
      </c>
    </row>
    <row r="39" spans="1:6">
      <c r="A39" s="139">
        <v>45713</v>
      </c>
      <c r="B39" s="140" t="s">
        <v>218</v>
      </c>
      <c r="C39" s="140" t="s">
        <v>209</v>
      </c>
      <c r="D39" s="82" t="s">
        <v>220</v>
      </c>
      <c r="E39" s="82" t="s">
        <v>99</v>
      </c>
      <c r="F39" s="141">
        <v>1250</v>
      </c>
    </row>
    <row r="40" spans="1:6">
      <c r="A40" s="139">
        <v>45720</v>
      </c>
      <c r="B40" s="140" t="s">
        <v>244</v>
      </c>
      <c r="C40" s="140" t="s">
        <v>237</v>
      </c>
      <c r="D40" s="82" t="s">
        <v>236</v>
      </c>
      <c r="E40" s="82" t="s">
        <v>86</v>
      </c>
      <c r="F40" s="141">
        <v>358.25</v>
      </c>
    </row>
    <row r="41" spans="1:6">
      <c r="A41" s="139">
        <v>45737</v>
      </c>
      <c r="B41" s="140" t="s">
        <v>242</v>
      </c>
      <c r="C41" s="108">
        <v>242000043013</v>
      </c>
      <c r="D41" s="82" t="s">
        <v>243</v>
      </c>
      <c r="E41" s="82" t="s">
        <v>205</v>
      </c>
      <c r="F41" s="141">
        <v>156.66999999999999</v>
      </c>
    </row>
    <row r="42" spans="1:6">
      <c r="A42" s="139">
        <v>45751</v>
      </c>
      <c r="B42" s="140" t="s">
        <v>245</v>
      </c>
      <c r="C42" s="108">
        <v>3757</v>
      </c>
      <c r="D42" s="82" t="s">
        <v>247</v>
      </c>
      <c r="E42" s="82" t="s">
        <v>98</v>
      </c>
      <c r="F42" s="141">
        <v>5081.0200000000004</v>
      </c>
    </row>
    <row r="43" spans="1:6">
      <c r="A43" s="139">
        <v>45751</v>
      </c>
      <c r="B43" s="140" t="s">
        <v>267</v>
      </c>
      <c r="C43" s="108">
        <v>92</v>
      </c>
      <c r="D43" s="82" t="s">
        <v>271</v>
      </c>
      <c r="E43" s="82" t="s">
        <v>196</v>
      </c>
      <c r="F43" s="141">
        <v>8377.2000000000007</v>
      </c>
    </row>
    <row r="44" spans="1:6">
      <c r="A44" s="139">
        <v>45754</v>
      </c>
      <c r="B44" s="140" t="s">
        <v>248</v>
      </c>
      <c r="C44" s="108" t="s">
        <v>249</v>
      </c>
      <c r="D44" s="82" t="s">
        <v>252</v>
      </c>
      <c r="E44" s="82" t="s">
        <v>269</v>
      </c>
      <c r="F44" s="141">
        <v>349.8</v>
      </c>
    </row>
    <row r="45" spans="1:6">
      <c r="A45" s="139">
        <v>45754</v>
      </c>
      <c r="B45" s="140" t="s">
        <v>250</v>
      </c>
      <c r="C45" s="108" t="s">
        <v>251</v>
      </c>
      <c r="D45" s="82" t="s">
        <v>253</v>
      </c>
      <c r="E45" s="82" t="s">
        <v>269</v>
      </c>
      <c r="F45" s="141">
        <v>349.8</v>
      </c>
    </row>
    <row r="46" spans="1:6">
      <c r="A46" s="139">
        <v>45754</v>
      </c>
      <c r="B46" s="140" t="s">
        <v>254</v>
      </c>
      <c r="C46" s="108" t="s">
        <v>255</v>
      </c>
      <c r="D46" s="82" t="s">
        <v>256</v>
      </c>
      <c r="E46" s="82" t="s">
        <v>269</v>
      </c>
      <c r="F46" s="141">
        <v>349.8</v>
      </c>
    </row>
    <row r="47" spans="1:6">
      <c r="A47" s="139">
        <v>45754</v>
      </c>
      <c r="B47" s="140" t="s">
        <v>257</v>
      </c>
      <c r="C47" s="108" t="s">
        <v>273</v>
      </c>
      <c r="D47" s="82" t="s">
        <v>258</v>
      </c>
      <c r="E47" s="82" t="s">
        <v>269</v>
      </c>
      <c r="F47" s="141">
        <v>349.8</v>
      </c>
    </row>
    <row r="48" spans="1:6">
      <c r="A48" s="139">
        <v>45754</v>
      </c>
      <c r="B48" s="140" t="s">
        <v>259</v>
      </c>
      <c r="C48" s="108" t="s">
        <v>260</v>
      </c>
      <c r="D48" s="82" t="s">
        <v>261</v>
      </c>
      <c r="E48" s="82" t="s">
        <v>269</v>
      </c>
      <c r="F48" s="141">
        <v>349.8</v>
      </c>
    </row>
    <row r="49" spans="1:6">
      <c r="A49" s="139">
        <v>45754</v>
      </c>
      <c r="B49" s="140" t="s">
        <v>262</v>
      </c>
      <c r="C49" s="140" t="s">
        <v>263</v>
      </c>
      <c r="D49" s="82" t="s">
        <v>264</v>
      </c>
      <c r="E49" s="82" t="s">
        <v>86</v>
      </c>
      <c r="F49" s="141">
        <v>358.25</v>
      </c>
    </row>
    <row r="50" spans="1:6">
      <c r="A50" s="139">
        <v>45754</v>
      </c>
      <c r="B50" s="140" t="s">
        <v>265</v>
      </c>
      <c r="C50" s="108">
        <v>242000043911</v>
      </c>
      <c r="D50" s="82" t="s">
        <v>266</v>
      </c>
      <c r="E50" s="82" t="s">
        <v>205</v>
      </c>
      <c r="F50" s="141">
        <v>357.47</v>
      </c>
    </row>
    <row r="51" spans="1:6">
      <c r="A51" s="139">
        <v>45761</v>
      </c>
      <c r="B51" s="140" t="s">
        <v>268</v>
      </c>
      <c r="C51" s="108">
        <v>24200044365</v>
      </c>
      <c r="D51" s="82" t="s">
        <v>270</v>
      </c>
      <c r="E51" s="82" t="s">
        <v>205</v>
      </c>
      <c r="F51" s="141">
        <v>165.42</v>
      </c>
    </row>
    <row r="52" spans="1:6">
      <c r="A52" s="139">
        <v>45776</v>
      </c>
      <c r="B52" s="161" t="s">
        <v>286</v>
      </c>
      <c r="C52" s="108" t="s">
        <v>285</v>
      </c>
      <c r="D52" s="82" t="s">
        <v>284</v>
      </c>
      <c r="E52" s="82" t="s">
        <v>94</v>
      </c>
      <c r="F52" s="141">
        <v>8511.5</v>
      </c>
    </row>
    <row r="53" spans="1:6">
      <c r="A53" s="139">
        <v>45776</v>
      </c>
      <c r="B53" s="139" t="s">
        <v>287</v>
      </c>
      <c r="C53" s="108" t="s">
        <v>283</v>
      </c>
      <c r="D53" s="82" t="s">
        <v>282</v>
      </c>
      <c r="E53" s="82" t="s">
        <v>281</v>
      </c>
      <c r="F53" s="141">
        <v>9230</v>
      </c>
    </row>
    <row r="54" spans="1:6">
      <c r="A54" s="162">
        <v>45782</v>
      </c>
      <c r="B54" s="161" t="s">
        <v>288</v>
      </c>
      <c r="C54" s="163">
        <v>3623</v>
      </c>
      <c r="D54" s="82" t="s">
        <v>246</v>
      </c>
      <c r="E54" s="82" t="s">
        <v>101</v>
      </c>
      <c r="F54" s="164">
        <v>8238.0300000000007</v>
      </c>
    </row>
    <row r="55" spans="1:6">
      <c r="A55" s="139">
        <v>45784</v>
      </c>
      <c r="B55" s="139" t="s">
        <v>289</v>
      </c>
      <c r="C55" s="108" t="s">
        <v>293</v>
      </c>
      <c r="D55" s="82" t="s">
        <v>294</v>
      </c>
      <c r="E55" s="82" t="s">
        <v>99</v>
      </c>
      <c r="F55" s="141">
        <v>863.05</v>
      </c>
    </row>
    <row r="56" spans="1:6">
      <c r="A56" s="139">
        <v>45784</v>
      </c>
      <c r="B56" s="139" t="s">
        <v>290</v>
      </c>
      <c r="C56" s="108">
        <v>987</v>
      </c>
      <c r="D56" s="82" t="s">
        <v>295</v>
      </c>
      <c r="E56" s="82" t="s">
        <v>118</v>
      </c>
      <c r="F56" s="141">
        <v>65835</v>
      </c>
    </row>
    <row r="57" spans="1:6">
      <c r="A57" s="139">
        <v>45784</v>
      </c>
      <c r="B57" s="139" t="s">
        <v>291</v>
      </c>
      <c r="C57" s="108" t="s">
        <v>297</v>
      </c>
      <c r="D57" s="82" t="s">
        <v>296</v>
      </c>
      <c r="E57" s="82" t="s">
        <v>99</v>
      </c>
      <c r="F57" s="141">
        <v>11353.53</v>
      </c>
    </row>
    <row r="58" spans="1:6">
      <c r="A58" s="139">
        <v>45784</v>
      </c>
      <c r="B58" s="139" t="s">
        <v>292</v>
      </c>
      <c r="C58" s="108" t="s">
        <v>299</v>
      </c>
      <c r="D58" s="82" t="s">
        <v>298</v>
      </c>
      <c r="E58" s="82" t="s">
        <v>86</v>
      </c>
      <c r="F58" s="141">
        <v>358.25</v>
      </c>
    </row>
    <row r="59" spans="1:6">
      <c r="A59" s="139">
        <v>45792</v>
      </c>
      <c r="B59" s="139" t="s">
        <v>301</v>
      </c>
      <c r="C59" s="108" t="s">
        <v>302</v>
      </c>
      <c r="D59" s="82" t="s">
        <v>385</v>
      </c>
      <c r="E59" s="82" t="s">
        <v>303</v>
      </c>
      <c r="F59" s="141">
        <v>1200</v>
      </c>
    </row>
    <row r="60" spans="1:6">
      <c r="A60" s="139">
        <v>45796</v>
      </c>
      <c r="B60" s="140" t="s">
        <v>379</v>
      </c>
      <c r="C60" s="140" t="s">
        <v>380</v>
      </c>
      <c r="D60" s="82" t="s">
        <v>382</v>
      </c>
      <c r="E60" s="82" t="s">
        <v>381</v>
      </c>
      <c r="F60" s="141">
        <v>497.95</v>
      </c>
    </row>
    <row r="61" spans="1:6">
      <c r="A61" s="139">
        <v>45797</v>
      </c>
      <c r="B61" s="139" t="s">
        <v>307</v>
      </c>
      <c r="C61" s="108" t="s">
        <v>308</v>
      </c>
      <c r="D61" s="82" t="s">
        <v>315</v>
      </c>
      <c r="E61" s="82" t="s">
        <v>99</v>
      </c>
      <c r="F61" s="141">
        <v>1114.8399999999999</v>
      </c>
    </row>
    <row r="62" spans="1:6">
      <c r="A62" s="139">
        <v>45797</v>
      </c>
      <c r="B62" s="139" t="s">
        <v>310</v>
      </c>
      <c r="C62" s="108" t="s">
        <v>311</v>
      </c>
      <c r="D62" s="82" t="s">
        <v>312</v>
      </c>
      <c r="E62" s="82" t="s">
        <v>99</v>
      </c>
      <c r="F62" s="141">
        <v>2731.66</v>
      </c>
    </row>
    <row r="63" spans="1:6">
      <c r="A63" s="139">
        <v>45811</v>
      </c>
      <c r="B63" s="139" t="s">
        <v>317</v>
      </c>
      <c r="C63" s="108">
        <v>999</v>
      </c>
      <c r="D63" s="82" t="s">
        <v>316</v>
      </c>
      <c r="E63" s="82" t="s">
        <v>118</v>
      </c>
      <c r="F63" s="141">
        <v>19246</v>
      </c>
    </row>
    <row r="64" spans="1:6">
      <c r="A64" s="139">
        <v>45819</v>
      </c>
      <c r="B64" s="139" t="s">
        <v>327</v>
      </c>
      <c r="C64" s="108">
        <v>104</v>
      </c>
      <c r="D64" s="82" t="s">
        <v>328</v>
      </c>
      <c r="E64" s="82" t="s">
        <v>196</v>
      </c>
      <c r="F64" s="141">
        <v>12159.6</v>
      </c>
    </row>
    <row r="65" spans="1:7">
      <c r="A65" s="139">
        <v>45819</v>
      </c>
      <c r="B65" s="139" t="s">
        <v>326</v>
      </c>
      <c r="C65" s="108">
        <v>105</v>
      </c>
      <c r="D65" s="82" t="s">
        <v>329</v>
      </c>
      <c r="E65" s="82" t="s">
        <v>196</v>
      </c>
      <c r="F65" s="141">
        <v>1303.2</v>
      </c>
    </row>
    <row r="66" spans="1:7">
      <c r="A66" s="139">
        <v>45820</v>
      </c>
      <c r="B66" s="139" t="s">
        <v>325</v>
      </c>
      <c r="C66" s="108" t="s">
        <v>314</v>
      </c>
      <c r="D66" s="82" t="s">
        <v>309</v>
      </c>
      <c r="E66" s="82" t="s">
        <v>99</v>
      </c>
      <c r="F66" s="141">
        <v>182</v>
      </c>
    </row>
    <row r="67" spans="1:7">
      <c r="A67" s="139">
        <v>45821</v>
      </c>
      <c r="B67" s="139" t="s">
        <v>320</v>
      </c>
      <c r="C67" s="108" t="s">
        <v>321</v>
      </c>
      <c r="D67" s="82" t="s">
        <v>322</v>
      </c>
      <c r="E67" s="82" t="s">
        <v>86</v>
      </c>
      <c r="F67" s="141">
        <v>358.12</v>
      </c>
    </row>
    <row r="68" spans="1:7">
      <c r="A68" s="139">
        <v>45821</v>
      </c>
      <c r="B68" s="140" t="s">
        <v>331</v>
      </c>
      <c r="C68" s="140" t="s">
        <v>323</v>
      </c>
      <c r="D68" s="82" t="s">
        <v>92</v>
      </c>
      <c r="E68" s="82" t="s">
        <v>73</v>
      </c>
      <c r="F68" s="141">
        <v>440</v>
      </c>
    </row>
    <row r="69" spans="1:7">
      <c r="A69" s="139">
        <v>45824</v>
      </c>
      <c r="B69" s="140" t="s">
        <v>375</v>
      </c>
      <c r="C69" s="140" t="s">
        <v>378</v>
      </c>
      <c r="D69" s="82" t="s">
        <v>377</v>
      </c>
      <c r="E69" s="82" t="s">
        <v>376</v>
      </c>
      <c r="F69" s="141">
        <v>1035.83</v>
      </c>
    </row>
    <row r="70" spans="1:7">
      <c r="A70" s="139">
        <v>45835</v>
      </c>
      <c r="B70" s="140" t="s">
        <v>332</v>
      </c>
      <c r="C70" s="140" t="s">
        <v>324</v>
      </c>
      <c r="D70" s="82" t="s">
        <v>92</v>
      </c>
      <c r="E70" s="82" t="s">
        <v>47</v>
      </c>
      <c r="F70" s="141">
        <v>12418.6</v>
      </c>
    </row>
    <row r="71" spans="1:7">
      <c r="A71" s="139">
        <v>45840</v>
      </c>
      <c r="B71" s="140" t="s">
        <v>369</v>
      </c>
      <c r="C71" s="108" t="s">
        <v>370</v>
      </c>
      <c r="D71" s="82" t="s">
        <v>368</v>
      </c>
      <c r="E71" s="82" t="s">
        <v>367</v>
      </c>
      <c r="F71" s="141">
        <v>452.11</v>
      </c>
    </row>
    <row r="72" spans="1:7">
      <c r="A72" s="139">
        <v>45854</v>
      </c>
      <c r="B72" s="140" t="s">
        <v>343</v>
      </c>
      <c r="C72" s="108" t="s">
        <v>344</v>
      </c>
      <c r="D72" s="82" t="s">
        <v>345</v>
      </c>
      <c r="E72" s="82" t="s">
        <v>346</v>
      </c>
      <c r="F72" s="141">
        <v>2734.36</v>
      </c>
    </row>
    <row r="73" spans="1:7">
      <c r="A73" s="139">
        <v>45856</v>
      </c>
      <c r="B73" s="140" t="s">
        <v>336</v>
      </c>
      <c r="C73" s="140">
        <v>3783</v>
      </c>
      <c r="D73" s="82" t="s">
        <v>337</v>
      </c>
      <c r="E73" s="82" t="s">
        <v>98</v>
      </c>
      <c r="F73" s="141">
        <v>1988.04</v>
      </c>
    </row>
    <row r="74" spans="1:7">
      <c r="A74" s="139">
        <v>45856</v>
      </c>
      <c r="B74" s="140" t="s">
        <v>335</v>
      </c>
      <c r="C74" s="140" t="s">
        <v>338</v>
      </c>
      <c r="D74" s="82" t="s">
        <v>339</v>
      </c>
      <c r="E74" s="82" t="s">
        <v>97</v>
      </c>
      <c r="F74" s="141">
        <v>8279.89</v>
      </c>
    </row>
    <row r="75" spans="1:7">
      <c r="A75" s="139">
        <v>45860</v>
      </c>
      <c r="B75" s="140" t="s">
        <v>342</v>
      </c>
      <c r="C75" s="140">
        <v>11243</v>
      </c>
      <c r="D75" s="82" t="s">
        <v>341</v>
      </c>
      <c r="E75" s="82" t="s">
        <v>340</v>
      </c>
      <c r="F75" s="141">
        <v>463.33</v>
      </c>
    </row>
    <row r="76" spans="1:7">
      <c r="A76" s="139">
        <v>45887</v>
      </c>
      <c r="B76" s="140" t="s">
        <v>351</v>
      </c>
      <c r="C76" s="108" t="s">
        <v>352</v>
      </c>
      <c r="D76" s="82" t="s">
        <v>353</v>
      </c>
      <c r="E76" s="82" t="s">
        <v>99</v>
      </c>
      <c r="F76" s="141">
        <v>299.08</v>
      </c>
    </row>
    <row r="77" spans="1:7">
      <c r="A77" s="139">
        <v>45887</v>
      </c>
      <c r="B77" s="140" t="s">
        <v>354</v>
      </c>
      <c r="C77" s="108" t="s">
        <v>355</v>
      </c>
      <c r="D77" s="82" t="s">
        <v>356</v>
      </c>
      <c r="E77" s="82" t="s">
        <v>97</v>
      </c>
      <c r="F77" s="141">
        <v>1780.26</v>
      </c>
    </row>
    <row r="78" spans="1:7">
      <c r="A78" s="139">
        <v>45888</v>
      </c>
      <c r="B78" s="140" t="s">
        <v>396</v>
      </c>
      <c r="C78" s="108">
        <v>3703</v>
      </c>
      <c r="D78" s="82" t="s">
        <v>357</v>
      </c>
      <c r="E78" s="82" t="s">
        <v>101</v>
      </c>
      <c r="F78" s="141">
        <v>33540.61</v>
      </c>
    </row>
    <row r="79" spans="1:7" ht="18.75">
      <c r="A79" s="139"/>
      <c r="B79" s="140"/>
      <c r="C79" s="140"/>
      <c r="D79" s="82"/>
      <c r="E79" s="82"/>
      <c r="F79" s="169">
        <f>SUM(F5:F78)</f>
        <v>557249.53999999992</v>
      </c>
      <c r="G79" s="25"/>
    </row>
    <row r="80" spans="1:7" ht="7.5" customHeight="1">
      <c r="A80" s="70"/>
      <c r="B80" s="70"/>
      <c r="C80" s="70"/>
      <c r="D80" s="70"/>
      <c r="E80" s="70"/>
      <c r="F80" s="71"/>
    </row>
    <row r="81" spans="1:7">
      <c r="A81" s="171" t="s">
        <v>70</v>
      </c>
      <c r="B81" s="171"/>
      <c r="C81" s="171"/>
      <c r="E81" s="25"/>
      <c r="F81" s="172" t="s">
        <v>71</v>
      </c>
      <c r="G81" s="172"/>
    </row>
    <row r="82" spans="1:7">
      <c r="A82" s="72"/>
      <c r="B82" s="34"/>
      <c r="C82" s="34"/>
      <c r="F82" s="25"/>
    </row>
    <row r="83" spans="1:7">
      <c r="A83" s="143"/>
      <c r="B83" s="144"/>
      <c r="C83" s="145"/>
      <c r="D83" s="41"/>
      <c r="E83" s="41"/>
      <c r="F83" s="39"/>
    </row>
    <row r="84" spans="1:7">
      <c r="E84" s="4"/>
      <c r="F84" s="165"/>
    </row>
    <row r="85" spans="1:7">
      <c r="E85" s="4"/>
      <c r="F85" s="165"/>
    </row>
    <row r="86" spans="1:7">
      <c r="F86" s="165"/>
    </row>
    <row r="87" spans="1:7">
      <c r="F87" s="49"/>
    </row>
    <row r="88" spans="1:7">
      <c r="F88" s="167"/>
    </row>
    <row r="89" spans="1:7">
      <c r="F89" s="49"/>
    </row>
    <row r="90" spans="1:7">
      <c r="F90" s="165"/>
    </row>
    <row r="91" spans="1:7">
      <c r="F91" s="165"/>
    </row>
    <row r="92" spans="1:7">
      <c r="F92" s="16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4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B95" sqref="B95"/>
    </sheetView>
  </sheetViews>
  <sheetFormatPr baseColWidth="10" defaultRowHeight="15"/>
  <cols>
    <col min="1" max="1" width="12.28515625" style="49" bestFit="1" customWidth="1"/>
    <col min="2" max="2" width="11.42578125" style="49"/>
    <col min="3" max="3" width="28.42578125" style="49" bestFit="1" customWidth="1"/>
    <col min="4" max="4" width="56" style="49" customWidth="1"/>
    <col min="5" max="5" width="23.28515625" style="49" bestFit="1" customWidth="1"/>
    <col min="6" max="6" width="16.140625" style="49" bestFit="1" customWidth="1"/>
    <col min="7" max="7" width="19.28515625" style="49" customWidth="1"/>
    <col min="8" max="16384" width="11.42578125" style="49"/>
  </cols>
  <sheetData>
    <row r="1" spans="1:7" ht="18.75">
      <c r="A1" s="254" t="s">
        <v>169</v>
      </c>
      <c r="B1" s="254"/>
      <c r="C1" s="254"/>
      <c r="D1" s="254"/>
      <c r="E1" s="254"/>
      <c r="F1" s="254"/>
      <c r="G1" s="254"/>
    </row>
    <row r="2" spans="1:7" ht="18.75">
      <c r="A2" s="255" t="s">
        <v>62</v>
      </c>
      <c r="B2" s="255"/>
      <c r="C2" s="255"/>
      <c r="D2" s="255"/>
      <c r="E2" s="255"/>
      <c r="F2" s="255"/>
      <c r="G2" s="255"/>
    </row>
    <row r="3" spans="1:7" ht="15.75">
      <c r="A3" s="173" t="s">
        <v>63</v>
      </c>
      <c r="B3" s="173" t="s">
        <v>64</v>
      </c>
      <c r="C3" s="173" t="s">
        <v>65</v>
      </c>
      <c r="D3" s="173" t="s">
        <v>66</v>
      </c>
      <c r="E3" s="173" t="s">
        <v>67</v>
      </c>
      <c r="F3" s="173" t="s">
        <v>69</v>
      </c>
      <c r="G3" s="173" t="s">
        <v>68</v>
      </c>
    </row>
    <row r="4" spans="1:7">
      <c r="A4" s="139">
        <v>44176</v>
      </c>
      <c r="B4" s="140">
        <v>647</v>
      </c>
      <c r="C4" s="140"/>
      <c r="D4" s="82" t="s">
        <v>90</v>
      </c>
      <c r="E4" s="82" t="s">
        <v>91</v>
      </c>
      <c r="F4" s="141">
        <f>G4/1.2</f>
        <v>6559.2166666666672</v>
      </c>
      <c r="G4" s="141">
        <v>7871.06</v>
      </c>
    </row>
    <row r="5" spans="1:7">
      <c r="A5" s="139">
        <v>45057</v>
      </c>
      <c r="B5" s="140">
        <v>307</v>
      </c>
      <c r="C5" s="140" t="s">
        <v>80</v>
      </c>
      <c r="D5" s="82" t="s">
        <v>38</v>
      </c>
      <c r="E5" s="82" t="s">
        <v>79</v>
      </c>
      <c r="F5" s="141">
        <v>780</v>
      </c>
      <c r="G5" s="141">
        <f>F5*1.2</f>
        <v>936</v>
      </c>
    </row>
    <row r="6" spans="1:7">
      <c r="A6" s="139">
        <v>45085</v>
      </c>
      <c r="B6" s="140">
        <v>351</v>
      </c>
      <c r="C6" s="140" t="s">
        <v>82</v>
      </c>
      <c r="D6" s="82" t="s">
        <v>83</v>
      </c>
      <c r="E6" s="82" t="s">
        <v>81</v>
      </c>
      <c r="F6" s="141">
        <f>G6/1.2</f>
        <v>940</v>
      </c>
      <c r="G6" s="141">
        <v>1128</v>
      </c>
    </row>
    <row r="7" spans="1:7">
      <c r="A7" s="139">
        <v>45118</v>
      </c>
      <c r="B7" s="140">
        <v>436</v>
      </c>
      <c r="C7" s="140" t="s">
        <v>84</v>
      </c>
      <c r="D7" s="82" t="s">
        <v>85</v>
      </c>
      <c r="E7" s="82" t="s">
        <v>52</v>
      </c>
      <c r="F7" s="141">
        <f>G7/1.2</f>
        <v>700</v>
      </c>
      <c r="G7" s="141">
        <v>840</v>
      </c>
    </row>
    <row r="8" spans="1:7">
      <c r="A8" s="139">
        <v>45344</v>
      </c>
      <c r="B8" s="140">
        <v>166</v>
      </c>
      <c r="C8" s="140" t="s">
        <v>390</v>
      </c>
      <c r="D8" s="82" t="s">
        <v>137</v>
      </c>
      <c r="E8" s="82" t="s">
        <v>136</v>
      </c>
      <c r="F8" s="141">
        <v>720</v>
      </c>
      <c r="G8" s="141">
        <f>F8*1.2</f>
        <v>864</v>
      </c>
    </row>
    <row r="9" spans="1:7">
      <c r="A9" s="139">
        <v>45352</v>
      </c>
      <c r="B9" s="140">
        <v>171</v>
      </c>
      <c r="C9" s="140" t="s">
        <v>75</v>
      </c>
      <c r="D9" s="82" t="s">
        <v>76</v>
      </c>
      <c r="E9" s="82" t="s">
        <v>72</v>
      </c>
      <c r="F9" s="141">
        <v>3760.2</v>
      </c>
      <c r="G9" s="141">
        <v>4512.24</v>
      </c>
    </row>
    <row r="10" spans="1:7">
      <c r="A10" s="139">
        <v>45352</v>
      </c>
      <c r="B10" s="140">
        <v>170</v>
      </c>
      <c r="C10" s="140" t="s">
        <v>74</v>
      </c>
      <c r="D10" s="82" t="s">
        <v>92</v>
      </c>
      <c r="E10" s="82" t="s">
        <v>73</v>
      </c>
      <c r="F10" s="141">
        <v>2360</v>
      </c>
      <c r="G10" s="141">
        <v>2832</v>
      </c>
    </row>
    <row r="11" spans="1:7">
      <c r="A11" s="139">
        <v>45352</v>
      </c>
      <c r="B11" s="140">
        <v>169</v>
      </c>
      <c r="C11" s="140" t="s">
        <v>77</v>
      </c>
      <c r="D11" s="82" t="s">
        <v>92</v>
      </c>
      <c r="E11" s="82" t="s">
        <v>47</v>
      </c>
      <c r="F11" s="141">
        <v>19642</v>
      </c>
      <c r="G11" s="141">
        <v>23570.400000000001</v>
      </c>
    </row>
    <row r="12" spans="1:7">
      <c r="A12" s="139">
        <v>45364</v>
      </c>
      <c r="B12" s="140">
        <v>222</v>
      </c>
      <c r="C12" s="140" t="s">
        <v>391</v>
      </c>
      <c r="D12" s="82" t="s">
        <v>137</v>
      </c>
      <c r="E12" s="82" t="s">
        <v>136</v>
      </c>
      <c r="F12" s="141">
        <v>270</v>
      </c>
      <c r="G12" s="141">
        <f>F12*1.2</f>
        <v>324</v>
      </c>
    </row>
    <row r="13" spans="1:7">
      <c r="A13" s="139">
        <v>45531</v>
      </c>
      <c r="B13" s="140">
        <v>548</v>
      </c>
      <c r="C13" s="140" t="s">
        <v>122</v>
      </c>
      <c r="D13" s="82" t="s">
        <v>123</v>
      </c>
      <c r="E13" s="82" t="s">
        <v>94</v>
      </c>
      <c r="F13" s="141">
        <v>22296.5</v>
      </c>
      <c r="G13" s="141">
        <v>26755.8</v>
      </c>
    </row>
    <row r="14" spans="1:7">
      <c r="A14" s="139">
        <v>45534</v>
      </c>
      <c r="B14" s="140">
        <v>561</v>
      </c>
      <c r="C14" s="140" t="s">
        <v>87</v>
      </c>
      <c r="D14" s="82" t="s">
        <v>88</v>
      </c>
      <c r="E14" s="82" t="s">
        <v>86</v>
      </c>
      <c r="F14" s="141">
        <v>300.88</v>
      </c>
      <c r="G14" s="141">
        <f>F14*1.2</f>
        <v>361.05599999999998</v>
      </c>
    </row>
    <row r="15" spans="1:7">
      <c r="A15" s="139">
        <v>45534</v>
      </c>
      <c r="B15" s="140">
        <v>560</v>
      </c>
      <c r="C15" s="140" t="s">
        <v>119</v>
      </c>
      <c r="D15" s="82" t="s">
        <v>120</v>
      </c>
      <c r="E15" s="82" t="s">
        <v>86</v>
      </c>
      <c r="F15" s="141">
        <v>358.25</v>
      </c>
      <c r="G15" s="141">
        <v>429.9</v>
      </c>
    </row>
    <row r="16" spans="1:7">
      <c r="A16" s="139">
        <v>45547</v>
      </c>
      <c r="B16" s="140">
        <v>594</v>
      </c>
      <c r="C16" s="140">
        <v>862</v>
      </c>
      <c r="D16" s="82" t="s">
        <v>121</v>
      </c>
      <c r="E16" s="82" t="s">
        <v>118</v>
      </c>
      <c r="F16" s="141">
        <v>19500</v>
      </c>
      <c r="G16" s="141">
        <v>23400</v>
      </c>
    </row>
    <row r="17" spans="1:7">
      <c r="A17" s="139">
        <v>45554</v>
      </c>
      <c r="B17" s="140">
        <v>609</v>
      </c>
      <c r="C17" s="140" t="s">
        <v>127</v>
      </c>
      <c r="D17" s="82" t="s">
        <v>92</v>
      </c>
      <c r="E17" s="82" t="s">
        <v>47</v>
      </c>
      <c r="F17" s="141">
        <v>5731.6</v>
      </c>
      <c r="G17" s="141">
        <v>6877.92</v>
      </c>
    </row>
    <row r="18" spans="1:7">
      <c r="A18" s="139">
        <v>45574</v>
      </c>
      <c r="B18" s="140">
        <v>653</v>
      </c>
      <c r="C18" s="140" t="s">
        <v>125</v>
      </c>
      <c r="D18" s="82" t="s">
        <v>126</v>
      </c>
      <c r="E18" s="82" t="s">
        <v>86</v>
      </c>
      <c r="F18" s="141">
        <v>358.25</v>
      </c>
      <c r="G18" s="141">
        <v>429.9</v>
      </c>
    </row>
    <row r="19" spans="1:7">
      <c r="A19" s="139">
        <v>45575</v>
      </c>
      <c r="B19" s="140">
        <v>655</v>
      </c>
      <c r="C19" s="140" t="s">
        <v>128</v>
      </c>
      <c r="D19" s="82" t="s">
        <v>129</v>
      </c>
      <c r="E19" s="82" t="s">
        <v>94</v>
      </c>
      <c r="F19" s="141">
        <v>33975.800000000003</v>
      </c>
      <c r="G19" s="141">
        <v>40770.959999999999</v>
      </c>
    </row>
    <row r="20" spans="1:7">
      <c r="A20" s="139">
        <v>45602</v>
      </c>
      <c r="B20" s="140">
        <v>727</v>
      </c>
      <c r="C20" s="140" t="s">
        <v>132</v>
      </c>
      <c r="D20" s="82" t="s">
        <v>131</v>
      </c>
      <c r="E20" s="82" t="s">
        <v>86</v>
      </c>
      <c r="F20" s="141">
        <v>358.25</v>
      </c>
      <c r="G20" s="141">
        <v>429.9</v>
      </c>
    </row>
    <row r="21" spans="1:7">
      <c r="A21" s="139">
        <v>45631</v>
      </c>
      <c r="B21" s="140">
        <v>823</v>
      </c>
      <c r="C21" s="140" t="s">
        <v>139</v>
      </c>
      <c r="D21" s="82" t="s">
        <v>141</v>
      </c>
      <c r="E21" s="82" t="s">
        <v>94</v>
      </c>
      <c r="F21" s="141">
        <v>20613.62</v>
      </c>
      <c r="G21" s="141">
        <v>24736.34</v>
      </c>
    </row>
    <row r="22" spans="1:7">
      <c r="A22" s="139">
        <v>45631</v>
      </c>
      <c r="B22" s="140">
        <v>824</v>
      </c>
      <c r="C22" s="140">
        <v>2496</v>
      </c>
      <c r="D22" s="82" t="s">
        <v>142</v>
      </c>
      <c r="E22" s="82" t="s">
        <v>96</v>
      </c>
      <c r="F22" s="141">
        <f t="shared" ref="F22:F27" si="0">G22/1.2</f>
        <v>13680</v>
      </c>
      <c r="G22" s="141">
        <v>16416</v>
      </c>
    </row>
    <row r="23" spans="1:7">
      <c r="A23" s="139">
        <v>45631</v>
      </c>
      <c r="B23" s="140">
        <v>825</v>
      </c>
      <c r="C23" s="140">
        <v>2497</v>
      </c>
      <c r="D23" s="82" t="s">
        <v>143</v>
      </c>
      <c r="E23" s="82" t="s">
        <v>96</v>
      </c>
      <c r="F23" s="141">
        <f t="shared" si="0"/>
        <v>29681.816666666669</v>
      </c>
      <c r="G23" s="141">
        <v>35618.18</v>
      </c>
    </row>
    <row r="24" spans="1:7">
      <c r="A24" s="139">
        <v>45632</v>
      </c>
      <c r="B24" s="140">
        <v>826</v>
      </c>
      <c r="C24" s="140" t="s">
        <v>147</v>
      </c>
      <c r="D24" s="82" t="s">
        <v>146</v>
      </c>
      <c r="E24" s="82" t="s">
        <v>86</v>
      </c>
      <c r="F24" s="141">
        <f t="shared" si="0"/>
        <v>358.25</v>
      </c>
      <c r="G24" s="141">
        <v>429.9</v>
      </c>
    </row>
    <row r="25" spans="1:7">
      <c r="A25" s="139">
        <v>45636</v>
      </c>
      <c r="B25" s="140">
        <v>841</v>
      </c>
      <c r="C25" s="140" t="s">
        <v>148</v>
      </c>
      <c r="D25" s="82" t="s">
        <v>149</v>
      </c>
      <c r="E25" s="82" t="s">
        <v>99</v>
      </c>
      <c r="F25" s="141">
        <f t="shared" si="0"/>
        <v>22290.916666666668</v>
      </c>
      <c r="G25" s="141">
        <v>26749.1</v>
      </c>
    </row>
    <row r="26" spans="1:7">
      <c r="A26" s="139">
        <v>45636</v>
      </c>
      <c r="B26" s="140">
        <v>842</v>
      </c>
      <c r="C26" s="140">
        <v>241203</v>
      </c>
      <c r="D26" s="82" t="s">
        <v>150</v>
      </c>
      <c r="E26" s="82" t="s">
        <v>151</v>
      </c>
      <c r="F26" s="141">
        <f t="shared" si="0"/>
        <v>6697.8</v>
      </c>
      <c r="G26" s="141">
        <v>8037.36</v>
      </c>
    </row>
    <row r="27" spans="1:7">
      <c r="A27" s="139">
        <v>45646</v>
      </c>
      <c r="B27" s="140">
        <v>871</v>
      </c>
      <c r="C27" s="108">
        <v>365241559695</v>
      </c>
      <c r="D27" s="82" t="s">
        <v>155</v>
      </c>
      <c r="E27" s="82" t="s">
        <v>154</v>
      </c>
      <c r="F27" s="141">
        <f t="shared" si="0"/>
        <v>1769.0000000000002</v>
      </c>
      <c r="G27" s="141">
        <v>2122.8000000000002</v>
      </c>
    </row>
    <row r="28" spans="1:7">
      <c r="A28" s="139">
        <v>45674</v>
      </c>
      <c r="B28" s="140" t="s">
        <v>174</v>
      </c>
      <c r="C28" s="140" t="s">
        <v>175</v>
      </c>
      <c r="D28" s="82" t="s">
        <v>176</v>
      </c>
      <c r="E28" s="82" t="s">
        <v>94</v>
      </c>
      <c r="F28" s="141">
        <v>18829.599999999999</v>
      </c>
      <c r="G28" s="141">
        <v>22595.52</v>
      </c>
    </row>
    <row r="29" spans="1:7">
      <c r="A29" s="139">
        <v>45678</v>
      </c>
      <c r="B29" s="140" t="s">
        <v>182</v>
      </c>
      <c r="C29" s="140" t="s">
        <v>181</v>
      </c>
      <c r="D29" s="82" t="s">
        <v>180</v>
      </c>
      <c r="E29" s="82" t="s">
        <v>86</v>
      </c>
      <c r="F29" s="141">
        <v>358.25</v>
      </c>
      <c r="G29" s="141">
        <v>429.9</v>
      </c>
    </row>
    <row r="30" spans="1:7">
      <c r="A30" s="139">
        <v>45678</v>
      </c>
      <c r="B30" s="140" t="s">
        <v>183</v>
      </c>
      <c r="C30" s="140" t="s">
        <v>185</v>
      </c>
      <c r="D30" s="82" t="s">
        <v>186</v>
      </c>
      <c r="E30" s="82" t="s">
        <v>184</v>
      </c>
      <c r="F30" s="141">
        <v>6240.2</v>
      </c>
      <c r="G30" s="141">
        <v>7488.24</v>
      </c>
    </row>
    <row r="31" spans="1:7">
      <c r="A31" s="139">
        <v>45681</v>
      </c>
      <c r="B31" s="140" t="s">
        <v>187</v>
      </c>
      <c r="C31" s="140" t="s">
        <v>197</v>
      </c>
      <c r="D31" s="82" t="s">
        <v>188</v>
      </c>
      <c r="E31" s="82" t="s">
        <v>184</v>
      </c>
      <c r="F31" s="141">
        <v>24055.84</v>
      </c>
      <c r="G31" s="141">
        <v>28867.01</v>
      </c>
    </row>
    <row r="32" spans="1:7">
      <c r="A32" s="139">
        <v>45681</v>
      </c>
      <c r="B32" s="140" t="s">
        <v>189</v>
      </c>
      <c r="C32" s="140" t="s">
        <v>198</v>
      </c>
      <c r="D32" s="82" t="s">
        <v>190</v>
      </c>
      <c r="E32" s="82" t="s">
        <v>94</v>
      </c>
      <c r="F32" s="141">
        <v>2138</v>
      </c>
      <c r="G32" s="141">
        <v>2565.6</v>
      </c>
    </row>
    <row r="33" spans="1:7">
      <c r="A33" s="139">
        <v>45681</v>
      </c>
      <c r="B33" s="140" t="s">
        <v>191</v>
      </c>
      <c r="C33" s="140">
        <v>2502</v>
      </c>
      <c r="D33" s="82" t="s">
        <v>192</v>
      </c>
      <c r="E33" s="82" t="s">
        <v>96</v>
      </c>
      <c r="F33" s="141">
        <v>7138.1</v>
      </c>
      <c r="G33" s="141">
        <v>8565.7199999999993</v>
      </c>
    </row>
    <row r="34" spans="1:7">
      <c r="A34" s="139">
        <v>45681</v>
      </c>
      <c r="B34" s="140" t="s">
        <v>193</v>
      </c>
      <c r="C34" s="140">
        <v>2503</v>
      </c>
      <c r="D34" s="82" t="s">
        <v>194</v>
      </c>
      <c r="E34" s="82" t="s">
        <v>96</v>
      </c>
      <c r="F34" s="141">
        <v>15841.56</v>
      </c>
      <c r="G34" s="141">
        <v>19009.87</v>
      </c>
    </row>
    <row r="35" spans="1:7">
      <c r="A35" s="139">
        <v>45681</v>
      </c>
      <c r="B35" s="140" t="s">
        <v>195</v>
      </c>
      <c r="C35" s="140">
        <v>74</v>
      </c>
      <c r="D35" s="82" t="s">
        <v>272</v>
      </c>
      <c r="E35" s="82" t="s">
        <v>196</v>
      </c>
      <c r="F35" s="141">
        <v>8377.2000000000007</v>
      </c>
      <c r="G35" s="141">
        <v>10052.64</v>
      </c>
    </row>
    <row r="36" spans="1:7">
      <c r="A36" s="139">
        <v>45691</v>
      </c>
      <c r="B36" s="140" t="s">
        <v>203</v>
      </c>
      <c r="C36" s="140">
        <v>250112</v>
      </c>
      <c r="D36" s="82" t="s">
        <v>204</v>
      </c>
      <c r="E36" s="82" t="s">
        <v>151</v>
      </c>
      <c r="F36" s="141">
        <v>2352.1999999999998</v>
      </c>
      <c r="G36" s="141">
        <v>2822.64</v>
      </c>
    </row>
    <row r="37" spans="1:7">
      <c r="A37" s="139">
        <v>45691</v>
      </c>
      <c r="B37" s="140" t="s">
        <v>207</v>
      </c>
      <c r="C37" s="140" t="s">
        <v>208</v>
      </c>
      <c r="D37" s="82" t="s">
        <v>206</v>
      </c>
      <c r="E37" s="82" t="s">
        <v>86</v>
      </c>
      <c r="F37" s="141">
        <v>358.25</v>
      </c>
      <c r="G37" s="141">
        <v>429.9</v>
      </c>
    </row>
    <row r="38" spans="1:7">
      <c r="A38" s="139">
        <v>45692</v>
      </c>
      <c r="B38" s="140" t="s">
        <v>211</v>
      </c>
      <c r="C38" s="140" t="s">
        <v>178</v>
      </c>
      <c r="D38" s="82" t="s">
        <v>177</v>
      </c>
      <c r="E38" s="82" t="s">
        <v>94</v>
      </c>
      <c r="F38" s="141">
        <v>19672.7</v>
      </c>
      <c r="G38" s="141">
        <v>23607.24</v>
      </c>
    </row>
    <row r="39" spans="1:7">
      <c r="A39" s="139">
        <v>45708</v>
      </c>
      <c r="B39" s="140" t="s">
        <v>217</v>
      </c>
      <c r="C39" s="140" t="s">
        <v>240</v>
      </c>
      <c r="D39" s="82" t="s">
        <v>383</v>
      </c>
      <c r="E39" s="82" t="s">
        <v>205</v>
      </c>
      <c r="F39" s="141">
        <v>6319.41</v>
      </c>
      <c r="G39" s="141">
        <v>7583.29</v>
      </c>
    </row>
    <row r="40" spans="1:7">
      <c r="A40" s="139">
        <v>45708</v>
      </c>
      <c r="B40" s="140" t="s">
        <v>221</v>
      </c>
      <c r="C40" s="140">
        <v>7516643653</v>
      </c>
      <c r="D40" s="82" t="s">
        <v>219</v>
      </c>
      <c r="E40" s="82" t="s">
        <v>205</v>
      </c>
      <c r="F40" s="141">
        <v>483.75</v>
      </c>
      <c r="G40" s="141">
        <v>580.5</v>
      </c>
    </row>
    <row r="41" spans="1:7">
      <c r="A41" s="139">
        <v>45712</v>
      </c>
      <c r="B41" s="140" t="s">
        <v>226</v>
      </c>
      <c r="C41" s="140" t="s">
        <v>215</v>
      </c>
      <c r="D41" s="82" t="s">
        <v>216</v>
      </c>
      <c r="E41" s="82" t="s">
        <v>184</v>
      </c>
      <c r="F41" s="141">
        <v>15056.03</v>
      </c>
      <c r="G41" s="141">
        <v>18067.240000000002</v>
      </c>
    </row>
    <row r="42" spans="1:7">
      <c r="A42" s="139">
        <v>45712</v>
      </c>
      <c r="B42" s="140" t="s">
        <v>222</v>
      </c>
      <c r="C42" s="108">
        <v>242000039357</v>
      </c>
      <c r="D42" s="82" t="s">
        <v>384</v>
      </c>
      <c r="E42" s="82" t="s">
        <v>205</v>
      </c>
      <c r="F42" s="141">
        <v>143.16999999999999</v>
      </c>
      <c r="G42" s="141">
        <v>171.8</v>
      </c>
    </row>
    <row r="43" spans="1:7">
      <c r="A43" s="139">
        <v>45712</v>
      </c>
      <c r="B43" s="140" t="s">
        <v>223</v>
      </c>
      <c r="C43" s="108">
        <v>242000039472</v>
      </c>
      <c r="D43" s="82" t="s">
        <v>389</v>
      </c>
      <c r="E43" s="82" t="s">
        <v>205</v>
      </c>
      <c r="F43" s="141">
        <v>143.16999999999999</v>
      </c>
      <c r="G43" s="141">
        <v>171.8</v>
      </c>
    </row>
    <row r="44" spans="1:7">
      <c r="A44" s="139">
        <v>45713</v>
      </c>
      <c r="B44" s="140" t="s">
        <v>227</v>
      </c>
      <c r="C44" s="140" t="s">
        <v>229</v>
      </c>
      <c r="D44" s="82" t="s">
        <v>228</v>
      </c>
      <c r="E44" s="82" t="s">
        <v>99</v>
      </c>
      <c r="F44" s="141">
        <v>8303.0499999999993</v>
      </c>
      <c r="G44" s="141">
        <v>9963.66</v>
      </c>
    </row>
    <row r="45" spans="1:7">
      <c r="A45" s="139">
        <v>45713</v>
      </c>
      <c r="B45" s="140" t="s">
        <v>230</v>
      </c>
      <c r="C45" s="140" t="s">
        <v>231</v>
      </c>
      <c r="D45" s="82" t="s">
        <v>235</v>
      </c>
      <c r="E45" s="82" t="s">
        <v>100</v>
      </c>
      <c r="F45" s="141">
        <v>12000</v>
      </c>
      <c r="G45" s="141">
        <v>14400</v>
      </c>
    </row>
    <row r="46" spans="1:7">
      <c r="A46" s="139">
        <v>45713</v>
      </c>
      <c r="B46" s="140" t="s">
        <v>232</v>
      </c>
      <c r="C46" s="140" t="s">
        <v>233</v>
      </c>
      <c r="D46" s="82" t="s">
        <v>234</v>
      </c>
      <c r="E46" s="82" t="s">
        <v>100</v>
      </c>
      <c r="F46" s="141">
        <v>9000</v>
      </c>
      <c r="G46" s="141">
        <v>10800</v>
      </c>
    </row>
    <row r="47" spans="1:7">
      <c r="A47" s="139">
        <v>45713</v>
      </c>
      <c r="B47" s="140" t="s">
        <v>218</v>
      </c>
      <c r="C47" s="140" t="s">
        <v>209</v>
      </c>
      <c r="D47" s="82" t="s">
        <v>220</v>
      </c>
      <c r="E47" s="82" t="s">
        <v>99</v>
      </c>
      <c r="F47" s="141">
        <v>1250</v>
      </c>
      <c r="G47" s="141">
        <v>1500</v>
      </c>
    </row>
    <row r="48" spans="1:7">
      <c r="A48" s="139">
        <v>45720</v>
      </c>
      <c r="B48" s="140" t="s">
        <v>244</v>
      </c>
      <c r="C48" s="140" t="s">
        <v>237</v>
      </c>
      <c r="D48" s="82" t="s">
        <v>236</v>
      </c>
      <c r="E48" s="82" t="s">
        <v>86</v>
      </c>
      <c r="F48" s="141">
        <v>358.25</v>
      </c>
      <c r="G48" s="141">
        <v>429.9</v>
      </c>
    </row>
    <row r="49" spans="1:7">
      <c r="A49" s="139">
        <v>45737</v>
      </c>
      <c r="B49" s="140" t="s">
        <v>242</v>
      </c>
      <c r="C49" s="108">
        <v>242000043013</v>
      </c>
      <c r="D49" s="82" t="s">
        <v>243</v>
      </c>
      <c r="E49" s="82" t="s">
        <v>205</v>
      </c>
      <c r="F49" s="141">
        <v>156.66999999999999</v>
      </c>
      <c r="G49" s="141">
        <v>188</v>
      </c>
    </row>
    <row r="50" spans="1:7">
      <c r="A50" s="139">
        <v>45751</v>
      </c>
      <c r="B50" s="140" t="s">
        <v>245</v>
      </c>
      <c r="C50" s="108">
        <v>3757</v>
      </c>
      <c r="D50" s="82" t="s">
        <v>247</v>
      </c>
      <c r="E50" s="82" t="s">
        <v>98</v>
      </c>
      <c r="F50" s="141">
        <v>5081.0200000000004</v>
      </c>
      <c r="G50" s="141">
        <v>6097.22</v>
      </c>
    </row>
    <row r="51" spans="1:7">
      <c r="A51" s="139">
        <v>45751</v>
      </c>
      <c r="B51" s="140" t="s">
        <v>267</v>
      </c>
      <c r="C51" s="108">
        <v>92</v>
      </c>
      <c r="D51" s="82" t="s">
        <v>271</v>
      </c>
      <c r="E51" s="82" t="s">
        <v>196</v>
      </c>
      <c r="F51" s="141">
        <v>8377.2000000000007</v>
      </c>
      <c r="G51" s="141">
        <v>10052.64</v>
      </c>
    </row>
    <row r="52" spans="1:7">
      <c r="A52" s="139">
        <v>45754</v>
      </c>
      <c r="B52" s="140" t="s">
        <v>248</v>
      </c>
      <c r="C52" s="108" t="s">
        <v>249</v>
      </c>
      <c r="D52" s="82" t="s">
        <v>252</v>
      </c>
      <c r="E52" s="82" t="s">
        <v>269</v>
      </c>
      <c r="F52" s="141">
        <v>349.8</v>
      </c>
      <c r="G52" s="141">
        <v>419.76</v>
      </c>
    </row>
    <row r="53" spans="1:7">
      <c r="A53" s="139">
        <v>45754</v>
      </c>
      <c r="B53" s="140" t="s">
        <v>250</v>
      </c>
      <c r="C53" s="108" t="s">
        <v>251</v>
      </c>
      <c r="D53" s="82" t="s">
        <v>253</v>
      </c>
      <c r="E53" s="82" t="s">
        <v>269</v>
      </c>
      <c r="F53" s="141">
        <v>349.8</v>
      </c>
      <c r="G53" s="141">
        <v>419.76</v>
      </c>
    </row>
    <row r="54" spans="1:7">
      <c r="A54" s="139">
        <v>45754</v>
      </c>
      <c r="B54" s="140" t="s">
        <v>254</v>
      </c>
      <c r="C54" s="108" t="s">
        <v>255</v>
      </c>
      <c r="D54" s="82" t="s">
        <v>256</v>
      </c>
      <c r="E54" s="82" t="s">
        <v>269</v>
      </c>
      <c r="F54" s="141">
        <v>349.8</v>
      </c>
      <c r="G54" s="141">
        <v>419.76</v>
      </c>
    </row>
    <row r="55" spans="1:7">
      <c r="A55" s="139">
        <v>45754</v>
      </c>
      <c r="B55" s="140" t="s">
        <v>257</v>
      </c>
      <c r="C55" s="108" t="s">
        <v>273</v>
      </c>
      <c r="D55" s="82" t="s">
        <v>258</v>
      </c>
      <c r="E55" s="82" t="s">
        <v>269</v>
      </c>
      <c r="F55" s="141">
        <v>349.8</v>
      </c>
      <c r="G55" s="141">
        <v>419.76</v>
      </c>
    </row>
    <row r="56" spans="1:7">
      <c r="A56" s="139">
        <v>45754</v>
      </c>
      <c r="B56" s="140" t="s">
        <v>259</v>
      </c>
      <c r="C56" s="108" t="s">
        <v>260</v>
      </c>
      <c r="D56" s="82" t="s">
        <v>261</v>
      </c>
      <c r="E56" s="82" t="s">
        <v>269</v>
      </c>
      <c r="F56" s="141">
        <v>349.8</v>
      </c>
      <c r="G56" s="141">
        <v>419.76</v>
      </c>
    </row>
    <row r="57" spans="1:7">
      <c r="A57" s="139">
        <v>45754</v>
      </c>
      <c r="B57" s="140" t="s">
        <v>262</v>
      </c>
      <c r="C57" s="140" t="s">
        <v>263</v>
      </c>
      <c r="D57" s="82" t="s">
        <v>264</v>
      </c>
      <c r="E57" s="82" t="s">
        <v>86</v>
      </c>
      <c r="F57" s="141">
        <v>358.25</v>
      </c>
      <c r="G57" s="141">
        <v>429.9</v>
      </c>
    </row>
    <row r="58" spans="1:7">
      <c r="A58" s="139">
        <v>45754</v>
      </c>
      <c r="B58" s="140" t="s">
        <v>265</v>
      </c>
      <c r="C58" s="108">
        <v>242000043911</v>
      </c>
      <c r="D58" s="82" t="s">
        <v>266</v>
      </c>
      <c r="E58" s="82" t="s">
        <v>205</v>
      </c>
      <c r="F58" s="141">
        <v>357.47</v>
      </c>
      <c r="G58" s="141">
        <v>428.96</v>
      </c>
    </row>
    <row r="59" spans="1:7">
      <c r="A59" s="139">
        <v>45761</v>
      </c>
      <c r="B59" s="140" t="s">
        <v>268</v>
      </c>
      <c r="C59" s="108">
        <v>24200044365</v>
      </c>
      <c r="D59" s="82" t="s">
        <v>270</v>
      </c>
      <c r="E59" s="82" t="s">
        <v>205</v>
      </c>
      <c r="F59" s="141">
        <v>165.42</v>
      </c>
      <c r="G59" s="141">
        <v>198.5</v>
      </c>
    </row>
    <row r="60" spans="1:7" s="174" customFormat="1">
      <c r="A60" s="139">
        <v>45776</v>
      </c>
      <c r="B60" s="161" t="s">
        <v>286</v>
      </c>
      <c r="C60" s="108" t="s">
        <v>285</v>
      </c>
      <c r="D60" s="82" t="s">
        <v>284</v>
      </c>
      <c r="E60" s="82" t="s">
        <v>94</v>
      </c>
      <c r="F60" s="141">
        <v>8511.5</v>
      </c>
      <c r="G60" s="141">
        <v>10213.799999999999</v>
      </c>
    </row>
    <row r="61" spans="1:7">
      <c r="A61" s="139">
        <v>45776</v>
      </c>
      <c r="B61" s="139" t="s">
        <v>287</v>
      </c>
      <c r="C61" s="108" t="s">
        <v>283</v>
      </c>
      <c r="D61" s="82" t="s">
        <v>282</v>
      </c>
      <c r="E61" s="82" t="s">
        <v>281</v>
      </c>
      <c r="F61" s="141">
        <v>9230</v>
      </c>
      <c r="G61" s="141">
        <v>11076</v>
      </c>
    </row>
    <row r="62" spans="1:7">
      <c r="A62" s="162">
        <v>45782</v>
      </c>
      <c r="B62" s="161" t="s">
        <v>288</v>
      </c>
      <c r="C62" s="163">
        <v>3623</v>
      </c>
      <c r="D62" s="82" t="s">
        <v>246</v>
      </c>
      <c r="E62" s="82" t="s">
        <v>101</v>
      </c>
      <c r="F62" s="164">
        <v>8238.0300000000007</v>
      </c>
      <c r="G62" s="164">
        <v>9885.64</v>
      </c>
    </row>
    <row r="63" spans="1:7">
      <c r="A63" s="139">
        <v>45784</v>
      </c>
      <c r="B63" s="139" t="s">
        <v>289</v>
      </c>
      <c r="C63" s="108" t="s">
        <v>293</v>
      </c>
      <c r="D63" s="82" t="s">
        <v>294</v>
      </c>
      <c r="E63" s="82" t="s">
        <v>99</v>
      </c>
      <c r="F63" s="141">
        <v>863.05</v>
      </c>
      <c r="G63" s="141">
        <v>1035.6600000000001</v>
      </c>
    </row>
    <row r="64" spans="1:7">
      <c r="A64" s="139">
        <v>45784</v>
      </c>
      <c r="B64" s="139" t="s">
        <v>290</v>
      </c>
      <c r="C64" s="108">
        <v>987</v>
      </c>
      <c r="D64" s="82" t="s">
        <v>295</v>
      </c>
      <c r="E64" s="82" t="s">
        <v>118</v>
      </c>
      <c r="F64" s="141">
        <v>65835</v>
      </c>
      <c r="G64" s="141">
        <v>79002</v>
      </c>
    </row>
    <row r="65" spans="1:7">
      <c r="A65" s="139">
        <v>45784</v>
      </c>
      <c r="B65" s="139" t="s">
        <v>291</v>
      </c>
      <c r="C65" s="108" t="s">
        <v>297</v>
      </c>
      <c r="D65" s="82" t="s">
        <v>296</v>
      </c>
      <c r="E65" s="82" t="s">
        <v>99</v>
      </c>
      <c r="F65" s="141">
        <v>11353.53</v>
      </c>
      <c r="G65" s="141">
        <v>13624.24</v>
      </c>
    </row>
    <row r="66" spans="1:7">
      <c r="A66" s="139">
        <v>45784</v>
      </c>
      <c r="B66" s="139" t="s">
        <v>292</v>
      </c>
      <c r="C66" s="108" t="s">
        <v>299</v>
      </c>
      <c r="D66" s="82" t="s">
        <v>298</v>
      </c>
      <c r="E66" s="82" t="s">
        <v>86</v>
      </c>
      <c r="F66" s="141">
        <v>358.25</v>
      </c>
      <c r="G66" s="141">
        <v>429.9</v>
      </c>
    </row>
    <row r="67" spans="1:7">
      <c r="A67" s="139">
        <v>45792</v>
      </c>
      <c r="B67" s="139" t="s">
        <v>301</v>
      </c>
      <c r="C67" s="108" t="s">
        <v>302</v>
      </c>
      <c r="D67" s="82" t="s">
        <v>385</v>
      </c>
      <c r="E67" s="82" t="s">
        <v>303</v>
      </c>
      <c r="F67" s="141">
        <v>1200</v>
      </c>
      <c r="G67" s="141">
        <v>1440</v>
      </c>
    </row>
    <row r="68" spans="1:7">
      <c r="A68" s="139">
        <v>45796</v>
      </c>
      <c r="B68" s="140" t="s">
        <v>379</v>
      </c>
      <c r="C68" s="140" t="s">
        <v>380</v>
      </c>
      <c r="D68" s="82" t="s">
        <v>382</v>
      </c>
      <c r="E68" s="82" t="s">
        <v>381</v>
      </c>
      <c r="F68" s="141">
        <v>497.95</v>
      </c>
      <c r="G68" s="141">
        <v>597.54</v>
      </c>
    </row>
    <row r="69" spans="1:7">
      <c r="A69" s="139">
        <v>45797</v>
      </c>
      <c r="B69" s="139" t="s">
        <v>307</v>
      </c>
      <c r="C69" s="108" t="s">
        <v>308</v>
      </c>
      <c r="D69" s="82" t="s">
        <v>315</v>
      </c>
      <c r="E69" s="82" t="s">
        <v>99</v>
      </c>
      <c r="F69" s="141">
        <v>1114.8399999999999</v>
      </c>
      <c r="G69" s="141">
        <v>1337.81</v>
      </c>
    </row>
    <row r="70" spans="1:7">
      <c r="A70" s="139">
        <v>45797</v>
      </c>
      <c r="B70" s="139" t="s">
        <v>310</v>
      </c>
      <c r="C70" s="108" t="s">
        <v>311</v>
      </c>
      <c r="D70" s="82" t="s">
        <v>312</v>
      </c>
      <c r="E70" s="82" t="s">
        <v>99</v>
      </c>
      <c r="F70" s="141">
        <v>2731.66</v>
      </c>
      <c r="G70" s="141">
        <v>3277.99</v>
      </c>
    </row>
    <row r="71" spans="1:7">
      <c r="A71" s="139">
        <v>45811</v>
      </c>
      <c r="B71" s="139" t="s">
        <v>317</v>
      </c>
      <c r="C71" s="108">
        <v>999</v>
      </c>
      <c r="D71" s="82" t="s">
        <v>316</v>
      </c>
      <c r="E71" s="82" t="s">
        <v>118</v>
      </c>
      <c r="F71" s="141">
        <v>19246</v>
      </c>
      <c r="G71" s="141">
        <v>23095.200000000001</v>
      </c>
    </row>
    <row r="72" spans="1:7">
      <c r="A72" s="139">
        <v>45819</v>
      </c>
      <c r="B72" s="139" t="s">
        <v>327</v>
      </c>
      <c r="C72" s="108">
        <v>104</v>
      </c>
      <c r="D72" s="82" t="s">
        <v>328</v>
      </c>
      <c r="E72" s="82" t="s">
        <v>196</v>
      </c>
      <c r="F72" s="141">
        <v>12159.6</v>
      </c>
      <c r="G72" s="141">
        <f>F72*1.2</f>
        <v>14591.52</v>
      </c>
    </row>
    <row r="73" spans="1:7">
      <c r="A73" s="139">
        <v>45819</v>
      </c>
      <c r="B73" s="139" t="s">
        <v>326</v>
      </c>
      <c r="C73" s="108">
        <v>105</v>
      </c>
      <c r="D73" s="82" t="s">
        <v>329</v>
      </c>
      <c r="E73" s="82" t="s">
        <v>196</v>
      </c>
      <c r="F73" s="141">
        <v>1303.2</v>
      </c>
      <c r="G73" s="141">
        <v>1563.84</v>
      </c>
    </row>
    <row r="74" spans="1:7">
      <c r="A74" s="139">
        <v>45820</v>
      </c>
      <c r="B74" s="139" t="s">
        <v>325</v>
      </c>
      <c r="C74" s="108" t="s">
        <v>314</v>
      </c>
      <c r="D74" s="82" t="s">
        <v>309</v>
      </c>
      <c r="E74" s="82" t="s">
        <v>99</v>
      </c>
      <c r="F74" s="141">
        <v>182</v>
      </c>
      <c r="G74" s="141">
        <f>F74*1.2</f>
        <v>218.4</v>
      </c>
    </row>
    <row r="75" spans="1:7">
      <c r="A75" s="139">
        <v>45821</v>
      </c>
      <c r="B75" s="139" t="s">
        <v>320</v>
      </c>
      <c r="C75" s="108" t="s">
        <v>321</v>
      </c>
      <c r="D75" s="82" t="s">
        <v>322</v>
      </c>
      <c r="E75" s="82" t="s">
        <v>86</v>
      </c>
      <c r="F75" s="141">
        <v>358.12</v>
      </c>
      <c r="G75" s="141">
        <f>F75*1.2</f>
        <v>429.74399999999997</v>
      </c>
    </row>
    <row r="76" spans="1:7">
      <c r="A76" s="139">
        <v>45821</v>
      </c>
      <c r="B76" s="140" t="s">
        <v>331</v>
      </c>
      <c r="C76" s="140" t="s">
        <v>323</v>
      </c>
      <c r="D76" s="82" t="s">
        <v>92</v>
      </c>
      <c r="E76" s="82" t="s">
        <v>73</v>
      </c>
      <c r="F76" s="141">
        <v>440</v>
      </c>
      <c r="G76" s="141">
        <v>528</v>
      </c>
    </row>
    <row r="77" spans="1:7">
      <c r="A77" s="139">
        <v>45824</v>
      </c>
      <c r="B77" s="140" t="s">
        <v>375</v>
      </c>
      <c r="C77" s="140" t="s">
        <v>378</v>
      </c>
      <c r="D77" s="82" t="s">
        <v>377</v>
      </c>
      <c r="E77" s="82" t="s">
        <v>376</v>
      </c>
      <c r="F77" s="141">
        <v>1035.83</v>
      </c>
      <c r="G77" s="141">
        <v>1243</v>
      </c>
    </row>
    <row r="78" spans="1:7">
      <c r="A78" s="139">
        <v>45835</v>
      </c>
      <c r="B78" s="140" t="s">
        <v>332</v>
      </c>
      <c r="C78" s="140" t="s">
        <v>324</v>
      </c>
      <c r="D78" s="82" t="s">
        <v>92</v>
      </c>
      <c r="E78" s="82" t="s">
        <v>47</v>
      </c>
      <c r="F78" s="141">
        <v>12418.6</v>
      </c>
      <c r="G78" s="141">
        <v>14902.32</v>
      </c>
    </row>
    <row r="79" spans="1:7">
      <c r="A79" s="139">
        <v>45840</v>
      </c>
      <c r="B79" s="140" t="s">
        <v>369</v>
      </c>
      <c r="C79" s="108" t="s">
        <v>370</v>
      </c>
      <c r="D79" s="82" t="s">
        <v>368</v>
      </c>
      <c r="E79" s="82" t="s">
        <v>367</v>
      </c>
      <c r="F79" s="141">
        <v>452.11</v>
      </c>
      <c r="G79" s="141">
        <v>542.53</v>
      </c>
    </row>
    <row r="80" spans="1:7">
      <c r="A80" s="139">
        <v>45854</v>
      </c>
      <c r="B80" s="140" t="s">
        <v>343</v>
      </c>
      <c r="C80" s="108" t="s">
        <v>344</v>
      </c>
      <c r="D80" s="82" t="s">
        <v>345</v>
      </c>
      <c r="E80" s="82" t="s">
        <v>346</v>
      </c>
      <c r="F80" s="141">
        <v>2734.36</v>
      </c>
      <c r="G80" s="141">
        <v>3281.23</v>
      </c>
    </row>
    <row r="81" spans="1:9">
      <c r="A81" s="139">
        <v>45856</v>
      </c>
      <c r="B81" s="140" t="s">
        <v>336</v>
      </c>
      <c r="C81" s="140">
        <v>3783</v>
      </c>
      <c r="D81" s="82" t="s">
        <v>337</v>
      </c>
      <c r="E81" s="82" t="s">
        <v>98</v>
      </c>
      <c r="F81" s="141">
        <v>1988.04</v>
      </c>
      <c r="G81" s="141">
        <v>2385.65</v>
      </c>
    </row>
    <row r="82" spans="1:9">
      <c r="A82" s="139">
        <v>45856</v>
      </c>
      <c r="B82" s="140" t="s">
        <v>335</v>
      </c>
      <c r="C82" s="140" t="s">
        <v>338</v>
      </c>
      <c r="D82" s="82" t="s">
        <v>339</v>
      </c>
      <c r="E82" s="82" t="s">
        <v>97</v>
      </c>
      <c r="F82" s="141">
        <v>8279.89</v>
      </c>
      <c r="G82" s="141">
        <v>9935.8700000000008</v>
      </c>
    </row>
    <row r="83" spans="1:9">
      <c r="A83" s="139">
        <v>45860</v>
      </c>
      <c r="B83" s="140" t="s">
        <v>342</v>
      </c>
      <c r="C83" s="140">
        <v>11243</v>
      </c>
      <c r="D83" s="82" t="s">
        <v>341</v>
      </c>
      <c r="E83" s="82" t="s">
        <v>340</v>
      </c>
      <c r="F83" s="141">
        <v>463.33</v>
      </c>
      <c r="G83" s="141">
        <v>556</v>
      </c>
    </row>
    <row r="84" spans="1:9" ht="13.5" customHeight="1">
      <c r="A84" s="139">
        <v>45863</v>
      </c>
      <c r="B84" s="140" t="s">
        <v>347</v>
      </c>
      <c r="C84" s="108">
        <v>118</v>
      </c>
      <c r="D84" s="82" t="s">
        <v>348</v>
      </c>
      <c r="E84" s="82" t="s">
        <v>102</v>
      </c>
      <c r="F84" s="141">
        <v>633</v>
      </c>
      <c r="G84" s="141">
        <f>F84*1.2</f>
        <v>759.6</v>
      </c>
    </row>
    <row r="85" spans="1:9" ht="13.5" customHeight="1">
      <c r="A85" s="139">
        <v>45887</v>
      </c>
      <c r="B85" s="140" t="s">
        <v>351</v>
      </c>
      <c r="C85" s="108" t="s">
        <v>352</v>
      </c>
      <c r="D85" s="82" t="s">
        <v>353</v>
      </c>
      <c r="E85" s="82" t="s">
        <v>99</v>
      </c>
      <c r="F85" s="141">
        <v>299.08</v>
      </c>
      <c r="G85" s="141">
        <v>358.9</v>
      </c>
    </row>
    <row r="86" spans="1:9" ht="13.5" customHeight="1">
      <c r="A86" s="139">
        <v>45887</v>
      </c>
      <c r="B86" s="140" t="s">
        <v>354</v>
      </c>
      <c r="C86" s="108" t="s">
        <v>355</v>
      </c>
      <c r="D86" s="82" t="s">
        <v>356</v>
      </c>
      <c r="E86" s="82" t="s">
        <v>97</v>
      </c>
      <c r="F86" s="141">
        <v>1780.26</v>
      </c>
      <c r="G86" s="141">
        <v>2136.31</v>
      </c>
    </row>
    <row r="87" spans="1:9" ht="13.5" customHeight="1">
      <c r="A87" s="139">
        <v>45915</v>
      </c>
      <c r="B87" s="140" t="s">
        <v>396</v>
      </c>
      <c r="C87" s="108">
        <v>3703</v>
      </c>
      <c r="D87" s="82" t="s">
        <v>357</v>
      </c>
      <c r="E87" s="82" t="s">
        <v>101</v>
      </c>
      <c r="F87" s="141">
        <v>33540.61</v>
      </c>
      <c r="G87" s="141">
        <v>40248.730000000003</v>
      </c>
    </row>
    <row r="88" spans="1:9">
      <c r="A88" s="139">
        <v>45894</v>
      </c>
      <c r="B88" s="140" t="s">
        <v>361</v>
      </c>
      <c r="C88" s="140">
        <v>55974</v>
      </c>
      <c r="D88" s="82" t="s">
        <v>362</v>
      </c>
      <c r="E88" s="82" t="s">
        <v>205</v>
      </c>
      <c r="F88" s="141">
        <v>152.66999999999999</v>
      </c>
      <c r="G88" s="141">
        <v>183.2</v>
      </c>
    </row>
    <row r="89" spans="1:9">
      <c r="A89" s="139">
        <v>45894</v>
      </c>
      <c r="B89" s="140" t="s">
        <v>365</v>
      </c>
      <c r="C89" s="140" t="s">
        <v>366</v>
      </c>
      <c r="D89" s="82" t="s">
        <v>364</v>
      </c>
      <c r="E89" s="82" t="s">
        <v>363</v>
      </c>
      <c r="F89" s="141">
        <v>158.94</v>
      </c>
      <c r="G89" s="141">
        <v>190.73</v>
      </c>
    </row>
    <row r="90" spans="1:9">
      <c r="A90" s="139">
        <v>45894</v>
      </c>
      <c r="B90" s="140" t="s">
        <v>373</v>
      </c>
      <c r="C90" s="108">
        <v>1226338</v>
      </c>
      <c r="D90" s="82" t="s">
        <v>372</v>
      </c>
      <c r="E90" s="82" t="s">
        <v>371</v>
      </c>
      <c r="F90" s="141">
        <v>237.2</v>
      </c>
      <c r="G90" s="141">
        <v>284.64</v>
      </c>
    </row>
    <row r="91" spans="1:9" ht="17.25" customHeight="1">
      <c r="A91" s="250" t="s">
        <v>18</v>
      </c>
      <c r="B91" s="251"/>
      <c r="C91" s="251"/>
      <c r="D91" s="251"/>
      <c r="E91" s="252"/>
      <c r="F91" s="169">
        <f>SUM(F4:F90)</f>
        <v>596162.75999999978</v>
      </c>
      <c r="G91" s="169">
        <f>SUM(G4:G90)</f>
        <v>715395.29999999993</v>
      </c>
      <c r="I91" s="165"/>
    </row>
    <row r="92" spans="1:9" ht="7.5" customHeight="1">
      <c r="A92" s="70"/>
      <c r="B92" s="70"/>
      <c r="C92" s="70"/>
      <c r="D92" s="70"/>
      <c r="E92" s="70"/>
      <c r="F92" s="71"/>
      <c r="G92" s="71"/>
    </row>
    <row r="93" spans="1:9" ht="13.5" customHeight="1">
      <c r="A93" s="249" t="s">
        <v>70</v>
      </c>
      <c r="B93" s="249"/>
      <c r="C93" s="249"/>
      <c r="E93" s="165"/>
      <c r="F93" s="253" t="s">
        <v>71</v>
      </c>
      <c r="G93" s="253"/>
    </row>
    <row r="94" spans="1:9" ht="13.5" customHeight="1">
      <c r="A94" s="175"/>
      <c r="B94" s="176"/>
      <c r="C94" s="176"/>
      <c r="F94" s="165"/>
      <c r="G94" s="165"/>
    </row>
    <row r="95" spans="1:9">
      <c r="A95" s="143"/>
      <c r="B95" s="144"/>
      <c r="C95" s="145"/>
      <c r="D95" s="41"/>
      <c r="E95" s="39"/>
      <c r="F95" s="39"/>
      <c r="G95" s="39"/>
    </row>
  </sheetData>
  <sortState ref="A5:G95">
    <sortCondition ref="A5"/>
  </sortState>
  <mergeCells count="5">
    <mergeCell ref="A93:C93"/>
    <mergeCell ref="A91:E91"/>
    <mergeCell ref="F93:G93"/>
    <mergeCell ref="A1:G1"/>
    <mergeCell ref="A2:G2"/>
  </mergeCells>
  <printOptions horizontalCentered="1" verticalCentered="1"/>
  <pageMargins left="0" right="0" top="0" bottom="0" header="0.31496062992125984" footer="0.31496062992125984"/>
  <pageSetup paperSize="9" scale="80" orientation="landscape" r:id="rId1"/>
  <rowBreaks count="1" manualBreakCount="1">
    <brk id="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47"/>
  <sheetViews>
    <sheetView workbookViewId="0">
      <selection activeCell="Q30" sqref="Q30"/>
    </sheetView>
  </sheetViews>
  <sheetFormatPr baseColWidth="10" defaultRowHeight="15"/>
  <cols>
    <col min="1" max="1" width="38.140625" customWidth="1"/>
    <col min="2" max="2" width="11.85546875" style="30" customWidth="1"/>
    <col min="3" max="3" width="12.85546875" bestFit="1" customWidth="1"/>
    <col min="4" max="4" width="10.85546875" bestFit="1" customWidth="1"/>
    <col min="5" max="5" width="12.85546875" bestFit="1" customWidth="1"/>
    <col min="6" max="6" width="13.28515625" customWidth="1"/>
    <col min="7" max="7" width="13.28515625" style="30" customWidth="1"/>
    <col min="8" max="8" width="14.42578125" customWidth="1"/>
    <col min="9" max="9" width="16.42578125" customWidth="1"/>
    <col min="10" max="10" width="12.85546875" bestFit="1" customWidth="1"/>
    <col min="11" max="11" width="11.85546875" bestFit="1" customWidth="1"/>
    <col min="12" max="12" width="11.85546875" style="30" customWidth="1"/>
    <col min="13" max="13" width="15.140625" bestFit="1" customWidth="1"/>
    <col min="14" max="14" width="9.140625" customWidth="1"/>
    <col min="16" max="16" width="21.85546875" style="30" bestFit="1" customWidth="1"/>
    <col min="17" max="17" width="12.7109375" customWidth="1"/>
    <col min="18" max="18" width="10.85546875" bestFit="1" customWidth="1"/>
  </cols>
  <sheetData>
    <row r="1" spans="1:18" ht="21">
      <c r="A1" s="222" t="s">
        <v>34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3" spans="1:18">
      <c r="C3" s="1" t="s">
        <v>1</v>
      </c>
      <c r="D3" s="1"/>
      <c r="E3" s="1" t="s">
        <v>2</v>
      </c>
      <c r="F3" s="1"/>
      <c r="G3" s="1"/>
      <c r="K3" s="1" t="s">
        <v>1</v>
      </c>
      <c r="L3" s="1"/>
      <c r="M3" s="1" t="s">
        <v>2</v>
      </c>
      <c r="Q3" s="1" t="s">
        <v>1</v>
      </c>
      <c r="R3" s="1" t="s">
        <v>2</v>
      </c>
    </row>
    <row r="4" spans="1:18" ht="15.75" thickBot="1">
      <c r="A4" t="s">
        <v>0</v>
      </c>
      <c r="C4" s="19">
        <f>32200+10393.66</f>
        <v>42593.66</v>
      </c>
      <c r="D4" s="19"/>
      <c r="E4" s="16">
        <f>C4*1.2</f>
        <v>51112.392</v>
      </c>
      <c r="F4" s="16"/>
      <c r="G4" s="16"/>
      <c r="I4" t="s">
        <v>0</v>
      </c>
      <c r="J4" s="19"/>
      <c r="K4" s="25">
        <v>2800</v>
      </c>
      <c r="L4" s="25"/>
      <c r="M4" s="25">
        <f>K4*1.2</f>
        <v>3360</v>
      </c>
      <c r="N4" s="30" t="s">
        <v>0</v>
      </c>
      <c r="Q4" s="25">
        <v>3993</v>
      </c>
      <c r="R4" s="25">
        <f>Q4*1.2</f>
        <v>4791.5999999999995</v>
      </c>
    </row>
    <row r="5" spans="1:18">
      <c r="A5" s="2"/>
      <c r="B5" s="52"/>
      <c r="C5" s="223" t="s">
        <v>47</v>
      </c>
      <c r="D5" s="223"/>
      <c r="E5" s="223"/>
      <c r="F5" s="223"/>
      <c r="G5" s="223"/>
      <c r="H5" s="224"/>
      <c r="I5" s="2"/>
      <c r="J5" s="223" t="s">
        <v>57</v>
      </c>
      <c r="K5" s="223"/>
      <c r="L5" s="223"/>
      <c r="M5" s="224"/>
      <c r="N5" s="223" t="s">
        <v>156</v>
      </c>
      <c r="O5" s="223"/>
      <c r="P5" s="223"/>
      <c r="Q5" s="223"/>
      <c r="R5" s="224"/>
    </row>
    <row r="6" spans="1:18" ht="18.75">
      <c r="A6" s="3"/>
      <c r="B6" s="4" t="s">
        <v>135</v>
      </c>
      <c r="C6" s="17"/>
      <c r="D6" s="17" t="s">
        <v>4</v>
      </c>
      <c r="E6" s="17"/>
      <c r="F6" s="17" t="s">
        <v>1</v>
      </c>
      <c r="G6" s="17" t="s">
        <v>59</v>
      </c>
      <c r="H6" s="18" t="s">
        <v>2</v>
      </c>
      <c r="I6" s="3"/>
      <c r="J6" s="17" t="s">
        <v>4</v>
      </c>
      <c r="K6" s="17" t="s">
        <v>1</v>
      </c>
      <c r="L6" s="17" t="s">
        <v>59</v>
      </c>
      <c r="M6" s="18" t="s">
        <v>2</v>
      </c>
      <c r="N6" s="3"/>
      <c r="O6" s="17" t="s">
        <v>4</v>
      </c>
      <c r="P6" s="17"/>
      <c r="Q6" s="17" t="s">
        <v>1</v>
      </c>
      <c r="R6" s="18" t="s">
        <v>2</v>
      </c>
    </row>
    <row r="7" spans="1:18">
      <c r="A7" s="5" t="s">
        <v>3</v>
      </c>
      <c r="B7" s="6"/>
      <c r="C7" s="6"/>
      <c r="D7" s="6"/>
      <c r="E7" s="7"/>
      <c r="F7" s="28">
        <f>SUM(F9:F25)</f>
        <v>41949.655999999995</v>
      </c>
      <c r="G7" s="28">
        <f>SUM(G9:G25)</f>
        <v>8389.9312000000009</v>
      </c>
      <c r="H7" s="29">
        <f>SUM(H9:H25)</f>
        <v>50339.587200000002</v>
      </c>
      <c r="I7" s="5" t="s">
        <v>3</v>
      </c>
      <c r="J7" s="6"/>
      <c r="K7" s="28">
        <f>SUM(K9:K25)</f>
        <v>2800</v>
      </c>
      <c r="L7" s="28"/>
      <c r="M7" s="29">
        <f>SUM(M9:M25)</f>
        <v>3360</v>
      </c>
      <c r="N7" s="5" t="s">
        <v>3</v>
      </c>
      <c r="O7" s="6"/>
      <c r="P7" s="6"/>
      <c r="Q7" s="28">
        <f>SUM(Q9:Q19)</f>
        <v>3883.25</v>
      </c>
      <c r="R7" s="29">
        <f>SUM(R9:R19)</f>
        <v>4659.8999999999996</v>
      </c>
    </row>
    <row r="8" spans="1:18" ht="9" customHeight="1">
      <c r="A8" s="9"/>
      <c r="B8" s="10"/>
      <c r="C8" s="10"/>
      <c r="D8" s="10"/>
      <c r="E8" s="10"/>
      <c r="F8" s="10"/>
      <c r="G8" s="10"/>
      <c r="H8" s="11"/>
      <c r="I8" s="9"/>
      <c r="J8" s="10"/>
      <c r="K8" s="10"/>
      <c r="L8" s="10"/>
      <c r="M8" s="11"/>
      <c r="N8" s="9"/>
      <c r="O8" s="10"/>
      <c r="P8" s="10"/>
      <c r="Q8" s="10"/>
      <c r="R8" s="11"/>
    </row>
    <row r="9" spans="1:18">
      <c r="A9" s="53" t="s">
        <v>48</v>
      </c>
      <c r="B9" s="54" t="s">
        <v>133</v>
      </c>
      <c r="C9" s="56">
        <v>1932</v>
      </c>
      <c r="D9" s="55">
        <v>45306</v>
      </c>
      <c r="E9" s="58">
        <v>0.8</v>
      </c>
      <c r="F9" s="56">
        <f>C9*E9</f>
        <v>1545.6000000000001</v>
      </c>
      <c r="G9" s="56">
        <f>F9*0.2</f>
        <v>309.12000000000006</v>
      </c>
      <c r="H9" s="59">
        <f>F9*1.2</f>
        <v>1854.72</v>
      </c>
      <c r="I9" s="56" t="s">
        <v>60</v>
      </c>
      <c r="J9" s="55">
        <v>45306</v>
      </c>
      <c r="K9" s="56">
        <v>2360</v>
      </c>
      <c r="L9" s="56">
        <f>K9*0.2</f>
        <v>472</v>
      </c>
      <c r="M9" s="56">
        <f>K9+L9</f>
        <v>2832</v>
      </c>
      <c r="N9" s="3" t="s">
        <v>159</v>
      </c>
      <c r="O9" s="38">
        <v>45534</v>
      </c>
      <c r="P9" s="38" t="s">
        <v>161</v>
      </c>
      <c r="Q9" s="19">
        <v>300.88</v>
      </c>
      <c r="R9" s="20">
        <f>Q9*1.2</f>
        <v>361.05599999999998</v>
      </c>
    </row>
    <row r="10" spans="1:18" ht="15.75" thickBot="1">
      <c r="A10" s="53"/>
      <c r="B10" s="54"/>
      <c r="C10" s="55"/>
      <c r="D10" s="55"/>
      <c r="E10" s="58">
        <v>0.2</v>
      </c>
      <c r="F10" s="56">
        <f>C9*E10</f>
        <v>386.40000000000003</v>
      </c>
      <c r="G10" s="56">
        <f t="shared" ref="G10:G21" si="0">F10*0.2</f>
        <v>77.280000000000015</v>
      </c>
      <c r="H10" s="59">
        <f t="shared" ref="H10:H21" si="1">F10*1.2</f>
        <v>463.68</v>
      </c>
      <c r="I10" s="3" t="s">
        <v>331</v>
      </c>
      <c r="J10" s="23">
        <v>45835</v>
      </c>
      <c r="K10" s="19">
        <v>440</v>
      </c>
      <c r="L10" s="19">
        <f>K10*0.2</f>
        <v>88</v>
      </c>
      <c r="M10" s="19">
        <f>K10*1.2</f>
        <v>528</v>
      </c>
      <c r="N10" s="3" t="s">
        <v>160</v>
      </c>
      <c r="O10" s="38">
        <v>45534</v>
      </c>
      <c r="P10" s="38" t="s">
        <v>162</v>
      </c>
      <c r="Q10" s="19">
        <v>358.25</v>
      </c>
      <c r="R10" s="20">
        <f>Q10*1.2</f>
        <v>429.9</v>
      </c>
    </row>
    <row r="11" spans="1:18">
      <c r="A11" s="210" t="s">
        <v>42</v>
      </c>
      <c r="B11" s="211" t="s">
        <v>133</v>
      </c>
      <c r="C11" s="212">
        <v>3542</v>
      </c>
      <c r="D11" s="213">
        <v>45306</v>
      </c>
      <c r="E11" s="214">
        <v>0.8</v>
      </c>
      <c r="F11" s="212">
        <f>C11*E11</f>
        <v>2833.6000000000004</v>
      </c>
      <c r="G11" s="212">
        <f t="shared" si="0"/>
        <v>566.72000000000014</v>
      </c>
      <c r="H11" s="215">
        <f t="shared" si="1"/>
        <v>3400.32</v>
      </c>
      <c r="I11" s="149"/>
      <c r="J11" s="150"/>
      <c r="K11" s="149"/>
      <c r="L11" s="149"/>
      <c r="M11" s="149"/>
      <c r="N11" s="3" t="s">
        <v>163</v>
      </c>
      <c r="O11" s="38">
        <v>45574</v>
      </c>
      <c r="P11" s="38" t="s">
        <v>164</v>
      </c>
      <c r="Q11" s="19">
        <v>358.25</v>
      </c>
      <c r="R11" s="20">
        <f t="shared" ref="R11:R17" si="2">Q11*1.2</f>
        <v>429.9</v>
      </c>
    </row>
    <row r="12" spans="1:18" ht="15.75" thickBot="1">
      <c r="A12" s="216"/>
      <c r="B12" s="217"/>
      <c r="C12" s="218"/>
      <c r="D12" s="219"/>
      <c r="E12" s="220">
        <v>0.2</v>
      </c>
      <c r="F12" s="218">
        <f>C11*E12</f>
        <v>708.40000000000009</v>
      </c>
      <c r="G12" s="218">
        <f t="shared" si="0"/>
        <v>141.68000000000004</v>
      </c>
      <c r="H12" s="221">
        <f t="shared" si="1"/>
        <v>850.08</v>
      </c>
      <c r="I12" s="147"/>
      <c r="J12" s="150"/>
      <c r="K12" s="149"/>
      <c r="L12" s="149"/>
      <c r="M12" s="149"/>
      <c r="N12" s="3" t="s">
        <v>165</v>
      </c>
      <c r="O12" s="38">
        <v>45602</v>
      </c>
      <c r="P12" s="38" t="s">
        <v>166</v>
      </c>
      <c r="Q12" s="19">
        <v>358.25</v>
      </c>
      <c r="R12" s="20">
        <f t="shared" si="2"/>
        <v>429.9</v>
      </c>
    </row>
    <row r="13" spans="1:18">
      <c r="A13" s="210" t="s">
        <v>43</v>
      </c>
      <c r="B13" s="211" t="s">
        <v>133</v>
      </c>
      <c r="C13" s="212">
        <v>8762</v>
      </c>
      <c r="D13" s="213">
        <v>45306</v>
      </c>
      <c r="E13" s="214">
        <v>0.8</v>
      </c>
      <c r="F13" s="212">
        <f>C13*E13</f>
        <v>7009.6</v>
      </c>
      <c r="G13" s="212">
        <f t="shared" si="0"/>
        <v>1401.92</v>
      </c>
      <c r="H13" s="215">
        <f t="shared" si="1"/>
        <v>8411.52</v>
      </c>
      <c r="I13" s="149"/>
      <c r="J13" s="150"/>
      <c r="K13" s="149"/>
      <c r="L13" s="149"/>
      <c r="M13" s="149"/>
      <c r="N13" s="3" t="s">
        <v>167</v>
      </c>
      <c r="O13" s="38">
        <v>45632</v>
      </c>
      <c r="P13" s="38" t="s">
        <v>168</v>
      </c>
      <c r="Q13" s="19">
        <v>358.25</v>
      </c>
      <c r="R13" s="20">
        <f t="shared" si="2"/>
        <v>429.9</v>
      </c>
    </row>
    <row r="14" spans="1:18" s="30" customFormat="1" ht="15.75" thickBot="1">
      <c r="A14" s="216"/>
      <c r="B14" s="217"/>
      <c r="C14" s="218"/>
      <c r="D14" s="219"/>
      <c r="E14" s="220">
        <v>0.2</v>
      </c>
      <c r="F14" s="218">
        <f>C13*E14</f>
        <v>1752.4</v>
      </c>
      <c r="G14" s="218">
        <f t="shared" si="0"/>
        <v>350.48</v>
      </c>
      <c r="H14" s="221">
        <f t="shared" si="1"/>
        <v>2102.88</v>
      </c>
      <c r="I14" s="149"/>
      <c r="J14" s="150"/>
      <c r="K14" s="149"/>
      <c r="L14" s="149"/>
      <c r="M14" s="149"/>
      <c r="N14" s="37" t="s">
        <v>182</v>
      </c>
      <c r="O14" s="38">
        <v>45678</v>
      </c>
      <c r="P14" s="38" t="s">
        <v>202</v>
      </c>
      <c r="Q14" s="39">
        <v>358.25</v>
      </c>
      <c r="R14" s="40">
        <f t="shared" si="2"/>
        <v>429.9</v>
      </c>
    </row>
    <row r="15" spans="1:18">
      <c r="A15" s="210" t="s">
        <v>44</v>
      </c>
      <c r="B15" s="211" t="s">
        <v>133</v>
      </c>
      <c r="C15" s="212">
        <v>5406</v>
      </c>
      <c r="D15" s="213">
        <v>45306</v>
      </c>
      <c r="E15" s="214">
        <v>0.8</v>
      </c>
      <c r="F15" s="212">
        <f>C15*E15</f>
        <v>4324.8</v>
      </c>
      <c r="G15" s="212">
        <f t="shared" si="0"/>
        <v>864.96</v>
      </c>
      <c r="H15" s="215">
        <f t="shared" si="1"/>
        <v>5189.76</v>
      </c>
      <c r="I15" s="149"/>
      <c r="J15" s="150"/>
      <c r="K15" s="149"/>
      <c r="L15" s="149"/>
      <c r="M15" s="149"/>
      <c r="N15" s="37" t="s">
        <v>207</v>
      </c>
      <c r="O15" s="38">
        <v>45691</v>
      </c>
      <c r="P15" s="38" t="s">
        <v>210</v>
      </c>
      <c r="Q15" s="39">
        <v>358.25</v>
      </c>
      <c r="R15" s="40">
        <f t="shared" si="2"/>
        <v>429.9</v>
      </c>
    </row>
    <row r="16" spans="1:18" ht="15.75" thickBot="1">
      <c r="A16" s="216"/>
      <c r="B16" s="217"/>
      <c r="C16" s="218"/>
      <c r="D16" s="219"/>
      <c r="E16" s="220">
        <v>0.2</v>
      </c>
      <c r="F16" s="218">
        <f>C15*E16</f>
        <v>1081.2</v>
      </c>
      <c r="G16" s="218">
        <f t="shared" si="0"/>
        <v>216.24</v>
      </c>
      <c r="H16" s="221">
        <f t="shared" si="1"/>
        <v>1297.44</v>
      </c>
      <c r="I16" s="147"/>
      <c r="J16" s="150"/>
      <c r="K16" s="149"/>
      <c r="L16" s="149"/>
      <c r="M16" s="149"/>
      <c r="N16" s="37" t="s">
        <v>238</v>
      </c>
      <c r="O16" s="38">
        <v>45720</v>
      </c>
      <c r="P16" s="38" t="s">
        <v>239</v>
      </c>
      <c r="Q16" s="39">
        <v>358.25</v>
      </c>
      <c r="R16" s="40">
        <f t="shared" si="2"/>
        <v>429.9</v>
      </c>
    </row>
    <row r="17" spans="1:18" s="30" customFormat="1">
      <c r="A17" s="210" t="s">
        <v>45</v>
      </c>
      <c r="B17" s="211" t="s">
        <v>134</v>
      </c>
      <c r="C17" s="212">
        <v>644</v>
      </c>
      <c r="D17" s="213">
        <v>45554</v>
      </c>
      <c r="E17" s="214">
        <v>0.5</v>
      </c>
      <c r="F17" s="212">
        <f>C17*E17</f>
        <v>322</v>
      </c>
      <c r="G17" s="212">
        <f t="shared" si="0"/>
        <v>64.400000000000006</v>
      </c>
      <c r="H17" s="215">
        <f t="shared" si="1"/>
        <v>386.4</v>
      </c>
      <c r="I17" s="147"/>
      <c r="J17" s="150"/>
      <c r="K17" s="149"/>
      <c r="L17" s="149"/>
      <c r="M17" s="149"/>
      <c r="N17" s="37" t="s">
        <v>262</v>
      </c>
      <c r="O17" s="38">
        <v>45751</v>
      </c>
      <c r="P17" s="38" t="s">
        <v>276</v>
      </c>
      <c r="Q17" s="39">
        <v>358.25</v>
      </c>
      <c r="R17" s="40">
        <f t="shared" si="2"/>
        <v>429.9</v>
      </c>
    </row>
    <row r="18" spans="1:18" s="30" customFormat="1" ht="15.75" thickBot="1">
      <c r="A18" s="216"/>
      <c r="B18" s="217"/>
      <c r="C18" s="218"/>
      <c r="D18" s="219"/>
      <c r="E18" s="220">
        <v>0.5</v>
      </c>
      <c r="F18" s="218">
        <f>C17*E18</f>
        <v>322</v>
      </c>
      <c r="G18" s="218">
        <f t="shared" si="0"/>
        <v>64.400000000000006</v>
      </c>
      <c r="H18" s="221">
        <f t="shared" si="1"/>
        <v>386.4</v>
      </c>
      <c r="I18" s="147"/>
      <c r="J18" s="150"/>
      <c r="K18" s="149"/>
      <c r="L18" s="149"/>
      <c r="M18" s="149"/>
      <c r="N18" s="3" t="s">
        <v>292</v>
      </c>
      <c r="O18" s="38">
        <v>45784</v>
      </c>
      <c r="P18" s="38" t="s">
        <v>300</v>
      </c>
      <c r="Q18" s="39">
        <v>358.25</v>
      </c>
      <c r="R18" s="40">
        <f t="shared" ref="R18:R20" si="3">Q18*1.2</f>
        <v>429.9</v>
      </c>
    </row>
    <row r="19" spans="1:18" s="30" customFormat="1">
      <c r="A19" s="210" t="s">
        <v>46</v>
      </c>
      <c r="B19" s="211" t="s">
        <v>134</v>
      </c>
      <c r="C19" s="212">
        <v>3542</v>
      </c>
      <c r="D19" s="213">
        <v>45554</v>
      </c>
      <c r="E19" s="214">
        <v>0.6</v>
      </c>
      <c r="F19" s="212">
        <f>C19*E19</f>
        <v>2125.1999999999998</v>
      </c>
      <c r="G19" s="212">
        <f t="shared" si="0"/>
        <v>425.03999999999996</v>
      </c>
      <c r="H19" s="215">
        <f t="shared" si="1"/>
        <v>2550.2399999999998</v>
      </c>
      <c r="I19" s="147"/>
      <c r="J19" s="150"/>
      <c r="K19" s="149"/>
      <c r="L19" s="149"/>
      <c r="M19" s="149"/>
      <c r="N19" s="3" t="s">
        <v>320</v>
      </c>
      <c r="O19" s="38">
        <v>45821</v>
      </c>
      <c r="P19" s="38" t="s">
        <v>319</v>
      </c>
      <c r="Q19" s="39">
        <v>358.12</v>
      </c>
      <c r="R19" s="40">
        <f t="shared" si="3"/>
        <v>429.74399999999997</v>
      </c>
    </row>
    <row r="20" spans="1:18" s="30" customFormat="1" ht="15.75" thickBot="1">
      <c r="A20" s="216"/>
      <c r="B20" s="217"/>
      <c r="C20" s="218"/>
      <c r="D20" s="219"/>
      <c r="E20" s="220">
        <v>0.4</v>
      </c>
      <c r="F20" s="218">
        <f>C19*E20</f>
        <v>1416.8000000000002</v>
      </c>
      <c r="G20" s="218">
        <f t="shared" si="0"/>
        <v>283.36000000000007</v>
      </c>
      <c r="H20" s="221">
        <f t="shared" si="1"/>
        <v>1700.16</v>
      </c>
      <c r="I20" s="147"/>
      <c r="J20" s="150"/>
      <c r="K20" s="149"/>
      <c r="L20" s="149"/>
      <c r="M20" s="149"/>
      <c r="N20" s="3" t="s">
        <v>414</v>
      </c>
      <c r="O20" s="38">
        <v>45996</v>
      </c>
      <c r="P20" s="38" t="s">
        <v>415</v>
      </c>
      <c r="Q20" s="39">
        <v>109.75</v>
      </c>
      <c r="R20" s="40">
        <f t="shared" si="3"/>
        <v>131.69999999999999</v>
      </c>
    </row>
    <row r="21" spans="1:18" s="30" customFormat="1">
      <c r="A21" s="210" t="s">
        <v>14</v>
      </c>
      <c r="B21" s="211" t="s">
        <v>134</v>
      </c>
      <c r="C21" s="212">
        <v>7728</v>
      </c>
      <c r="D21" s="213">
        <v>45554</v>
      </c>
      <c r="E21" s="214">
        <v>0.2</v>
      </c>
      <c r="F21" s="212">
        <f>C21*E21</f>
        <v>1545.6000000000001</v>
      </c>
      <c r="G21" s="212">
        <f t="shared" si="0"/>
        <v>309.12000000000006</v>
      </c>
      <c r="H21" s="215">
        <f t="shared" si="1"/>
        <v>1854.72</v>
      </c>
      <c r="I21" s="147"/>
      <c r="J21" s="150"/>
      <c r="K21" s="149"/>
      <c r="L21" s="149"/>
      <c r="M21" s="149"/>
      <c r="N21" s="3"/>
      <c r="O21" s="4"/>
      <c r="P21" s="4"/>
      <c r="Q21" s="4"/>
      <c r="R21" s="12"/>
    </row>
    <row r="22" spans="1:18" ht="15.75" thickBot="1">
      <c r="A22" s="13"/>
      <c r="B22" s="14"/>
      <c r="C22" s="45"/>
      <c r="D22" s="24">
        <v>45835</v>
      </c>
      <c r="E22" s="209">
        <v>0.8</v>
      </c>
      <c r="F22" s="21">
        <f>C21*E22</f>
        <v>6182.4000000000005</v>
      </c>
      <c r="G22" s="21">
        <f>F22*0.2</f>
        <v>1236.4800000000002</v>
      </c>
      <c r="H22" s="22">
        <f>F22*1.2</f>
        <v>7418.88</v>
      </c>
      <c r="I22" s="147"/>
      <c r="J22" s="148"/>
      <c r="K22" s="149"/>
      <c r="L22" s="149"/>
      <c r="M22" s="158"/>
      <c r="N22" s="3"/>
      <c r="O22" s="4"/>
      <c r="P22" s="4"/>
      <c r="Q22" s="4"/>
      <c r="R22" s="12"/>
    </row>
    <row r="23" spans="1:18" s="30" customFormat="1">
      <c r="A23" s="2" t="s">
        <v>318</v>
      </c>
      <c r="B23" s="52" t="s">
        <v>332</v>
      </c>
      <c r="C23" s="204">
        <v>10393.66</v>
      </c>
      <c r="D23" s="205">
        <v>45835</v>
      </c>
      <c r="E23" s="206">
        <v>0.6</v>
      </c>
      <c r="F23" s="207">
        <f>C23*0.6</f>
        <v>6236.1959999999999</v>
      </c>
      <c r="G23" s="207">
        <f>F23*0.2</f>
        <v>1247.2392</v>
      </c>
      <c r="H23" s="208">
        <f>F23*1.2</f>
        <v>7483.4351999999999</v>
      </c>
      <c r="I23" s="148"/>
      <c r="J23" s="148"/>
      <c r="K23" s="149"/>
      <c r="L23" s="149"/>
      <c r="M23" s="158"/>
      <c r="N23" s="3"/>
      <c r="O23" s="4"/>
      <c r="P23" s="4"/>
      <c r="Q23" s="4"/>
      <c r="R23" s="12"/>
    </row>
    <row r="24" spans="1:18" s="30" customFormat="1" ht="15.75" thickBot="1">
      <c r="A24" s="13"/>
      <c r="B24" s="47" t="s">
        <v>406</v>
      </c>
      <c r="C24" s="45"/>
      <c r="D24" s="24">
        <v>45967</v>
      </c>
      <c r="E24" s="209">
        <v>0.4</v>
      </c>
      <c r="F24" s="21">
        <v>4157.46</v>
      </c>
      <c r="G24" s="21">
        <f t="shared" ref="G24:G25" si="4">F24*0.2</f>
        <v>831.49200000000008</v>
      </c>
      <c r="H24" s="22">
        <f>F24*1.2</f>
        <v>4988.9520000000002</v>
      </c>
      <c r="I24" s="148"/>
      <c r="J24" s="148"/>
      <c r="K24" s="149"/>
      <c r="L24" s="149"/>
      <c r="M24" s="158"/>
      <c r="N24" s="3"/>
      <c r="O24" s="4"/>
      <c r="P24" s="4"/>
      <c r="Q24" s="4"/>
      <c r="R24" s="12"/>
    </row>
    <row r="25" spans="1:18">
      <c r="A25" s="3" t="s">
        <v>405</v>
      </c>
      <c r="B25" s="4"/>
      <c r="C25" s="19">
        <v>644</v>
      </c>
      <c r="D25" s="23"/>
      <c r="E25" s="27">
        <v>1</v>
      </c>
      <c r="F25" s="19"/>
      <c r="G25" s="19">
        <f t="shared" si="4"/>
        <v>0</v>
      </c>
      <c r="H25" s="20">
        <f t="shared" ref="H25" si="5">F25*1.2</f>
        <v>0</v>
      </c>
      <c r="I25" s="149"/>
      <c r="J25" s="148"/>
      <c r="K25" s="149"/>
      <c r="L25" s="149"/>
      <c r="M25" s="151"/>
      <c r="N25" s="3"/>
      <c r="O25" s="4"/>
      <c r="P25" s="4"/>
      <c r="Q25" s="4"/>
      <c r="R25" s="12"/>
    </row>
    <row r="26" spans="1:18" ht="15.75" thickBot="1">
      <c r="A26" s="152"/>
      <c r="B26" s="153"/>
      <c r="C26" s="154"/>
      <c r="D26" s="154"/>
      <c r="E26" s="155"/>
      <c r="F26" s="156"/>
      <c r="G26" s="156"/>
      <c r="H26" s="157"/>
      <c r="I26" s="152"/>
      <c r="J26" s="153"/>
      <c r="K26" s="156"/>
      <c r="L26" s="156"/>
      <c r="M26" s="159"/>
      <c r="N26" s="13"/>
      <c r="O26" s="14"/>
      <c r="P26" s="14"/>
      <c r="Q26" s="14"/>
      <c r="R26" s="15"/>
    </row>
    <row r="27" spans="1:18">
      <c r="F27" s="25"/>
      <c r="G27" s="25"/>
    </row>
    <row r="28" spans="1:18" ht="15.75">
      <c r="C28" s="16"/>
      <c r="F28" s="30" t="s">
        <v>58</v>
      </c>
      <c r="H28" s="73" t="s">
        <v>78</v>
      </c>
      <c r="K28" s="30" t="s">
        <v>58</v>
      </c>
      <c r="M28" s="73" t="s">
        <v>78</v>
      </c>
      <c r="Q28" s="30" t="s">
        <v>58</v>
      </c>
      <c r="R28" s="73" t="s">
        <v>78</v>
      </c>
    </row>
    <row r="29" spans="1:18" ht="15.75">
      <c r="F29" s="25">
        <f>SUM(F9:F25)</f>
        <v>41949.655999999995</v>
      </c>
      <c r="G29" s="25"/>
      <c r="H29" s="74">
        <f>E4-H7</f>
        <v>772.80479999999807</v>
      </c>
      <c r="J29" s="25"/>
      <c r="K29" s="25">
        <f>SUM(K9:K22)</f>
        <v>2800</v>
      </c>
      <c r="M29" s="74">
        <f>K4-K29</f>
        <v>0</v>
      </c>
      <c r="Q29" s="25">
        <f>SUM(Q9:Q20)</f>
        <v>3993</v>
      </c>
      <c r="R29" s="74">
        <f>Q4-Q29</f>
        <v>0</v>
      </c>
    </row>
    <row r="30" spans="1:18">
      <c r="F30" s="25">
        <f>F29*1.2</f>
        <v>50339.587199999994</v>
      </c>
      <c r="H30" s="25"/>
    </row>
    <row r="31" spans="1:18">
      <c r="F31" s="25"/>
      <c r="G31" s="25"/>
      <c r="H31" s="25">
        <f>H29+R29</f>
        <v>772.80479999999807</v>
      </c>
    </row>
    <row r="32" spans="1:18">
      <c r="D32" s="25"/>
      <c r="H32" s="25"/>
      <c r="L32" s="25">
        <f>H7+M7</f>
        <v>53699.587200000002</v>
      </c>
    </row>
    <row r="33" spans="1:9">
      <c r="A33" t="s">
        <v>15</v>
      </c>
    </row>
    <row r="34" spans="1:9">
      <c r="A34" t="s">
        <v>16</v>
      </c>
      <c r="H34" s="25">
        <f>F29+K29+Q29</f>
        <v>48742.655999999995</v>
      </c>
      <c r="I34" s="25">
        <f>H34*1.2</f>
        <v>58491.187199999993</v>
      </c>
    </row>
    <row r="35" spans="1:9">
      <c r="A35" t="s">
        <v>17</v>
      </c>
    </row>
    <row r="37" spans="1:9">
      <c r="C37" s="30" t="s">
        <v>2</v>
      </c>
    </row>
    <row r="38" spans="1:9">
      <c r="A38" s="30" t="s">
        <v>35</v>
      </c>
      <c r="C38" s="25">
        <v>1404</v>
      </c>
      <c r="D38" s="30" t="s">
        <v>36</v>
      </c>
    </row>
    <row r="39" spans="1:9">
      <c r="A39" s="30" t="s">
        <v>37</v>
      </c>
      <c r="C39" s="25">
        <v>936</v>
      </c>
      <c r="D39" s="30" t="s">
        <v>38</v>
      </c>
    </row>
    <row r="40" spans="1:9">
      <c r="A40" s="30" t="s">
        <v>39</v>
      </c>
      <c r="C40" s="25">
        <v>6888.24</v>
      </c>
      <c r="D40" s="30" t="s">
        <v>40</v>
      </c>
    </row>
    <row r="43" spans="1:9">
      <c r="A43" s="35" t="s">
        <v>18</v>
      </c>
      <c r="B43" s="35"/>
      <c r="C43" s="36">
        <f>SUM(C38:C42)</f>
        <v>9228.24</v>
      </c>
    </row>
    <row r="45" spans="1:9">
      <c r="A45" s="90" t="s">
        <v>170</v>
      </c>
    </row>
    <row r="46" spans="1:9">
      <c r="A46" s="30" t="s">
        <v>171</v>
      </c>
      <c r="B46" s="19">
        <v>3714.06</v>
      </c>
      <c r="C46" s="30" t="s">
        <v>1</v>
      </c>
    </row>
    <row r="47" spans="1:9">
      <c r="A47" s="30" t="s">
        <v>172</v>
      </c>
      <c r="B47" s="19">
        <v>7618.76</v>
      </c>
      <c r="C47" s="30" t="s">
        <v>1</v>
      </c>
    </row>
  </sheetData>
  <mergeCells count="4">
    <mergeCell ref="A1:N1"/>
    <mergeCell ref="C5:H5"/>
    <mergeCell ref="J5:M5"/>
    <mergeCell ref="N5:R5"/>
  </mergeCells>
  <conditionalFormatting sqref="J3">
    <cfRule type="cellIs" dxfId="0" priority="1" operator="lessThanOrEqual">
      <formula>0</formula>
    </cfRule>
  </conditionalFormatting>
  <pageMargins left="0.7" right="0.7" top="0.75" bottom="0.75" header="0.3" footer="0.3"/>
  <pageSetup paperSize="9" orientation="portrait" r:id="rId1"/>
  <ignoredErrors>
    <ignoredError sqref="F11:F13 F10 F15 F17 F19 F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30" sqref="E30"/>
    </sheetView>
  </sheetViews>
  <sheetFormatPr baseColWidth="10" defaultRowHeight="15"/>
  <cols>
    <col min="1" max="1" width="18.42578125" bestFit="1" customWidth="1"/>
    <col min="2" max="2" width="12.85546875" bestFit="1" customWidth="1"/>
    <col min="3" max="3" width="15.5703125" customWidth="1"/>
    <col min="4" max="4" width="17.28515625" customWidth="1"/>
    <col min="5" max="5" width="20.85546875" bestFit="1" customWidth="1"/>
    <col min="6" max="6" width="12.85546875" bestFit="1" customWidth="1"/>
    <col min="7" max="8" width="11.85546875" bestFit="1" customWidth="1"/>
    <col min="9" max="9" width="19.140625" bestFit="1" customWidth="1"/>
    <col min="10" max="10" width="8.85546875" style="30" customWidth="1"/>
    <col min="12" max="12" width="11.85546875" bestFit="1" customWidth="1"/>
    <col min="13" max="13" width="11.85546875" style="30" customWidth="1"/>
    <col min="14" max="14" width="11.85546875" bestFit="1" customWidth="1"/>
    <col min="15" max="15" width="18" customWidth="1"/>
  </cols>
  <sheetData>
    <row r="1" spans="1:18" ht="21">
      <c r="A1" s="222" t="s">
        <v>50</v>
      </c>
      <c r="B1" s="222"/>
      <c r="C1" s="222"/>
      <c r="D1" s="222"/>
      <c r="E1" s="222"/>
      <c r="F1" s="222"/>
      <c r="G1" s="222"/>
      <c r="H1" s="222"/>
      <c r="I1" s="222"/>
      <c r="J1" s="51"/>
    </row>
    <row r="2" spans="1:18">
      <c r="I2" s="49"/>
      <c r="J2" s="49"/>
    </row>
    <row r="3" spans="1:18">
      <c r="B3" s="1" t="s">
        <v>1</v>
      </c>
      <c r="C3" s="1" t="s">
        <v>2</v>
      </c>
      <c r="E3" s="30" t="s">
        <v>5</v>
      </c>
      <c r="F3" s="25">
        <f>F2*1.2</f>
        <v>0</v>
      </c>
    </row>
    <row r="4" spans="1:18" ht="15.75" thickBot="1">
      <c r="A4" t="s">
        <v>0</v>
      </c>
      <c r="B4" s="19"/>
      <c r="C4" s="16"/>
      <c r="E4" s="30" t="s">
        <v>31</v>
      </c>
      <c r="F4" s="25">
        <f>F3*1.2</f>
        <v>0</v>
      </c>
    </row>
    <row r="5" spans="1:18">
      <c r="A5" s="225" t="s">
        <v>35</v>
      </c>
      <c r="B5" s="223"/>
      <c r="C5" s="223"/>
      <c r="D5" s="224"/>
      <c r="E5" s="225" t="s">
        <v>37</v>
      </c>
      <c r="F5" s="223"/>
      <c r="G5" s="223"/>
      <c r="H5" s="224"/>
      <c r="I5" s="225" t="s">
        <v>39</v>
      </c>
      <c r="J5" s="223"/>
      <c r="K5" s="223"/>
      <c r="L5" s="223"/>
      <c r="M5" s="223"/>
      <c r="N5" s="224"/>
      <c r="O5" s="225" t="s">
        <v>52</v>
      </c>
      <c r="P5" s="223"/>
      <c r="Q5" s="223"/>
      <c r="R5" s="224"/>
    </row>
    <row r="6" spans="1:18" ht="18.75">
      <c r="A6" s="3"/>
      <c r="B6" s="17" t="s">
        <v>4</v>
      </c>
      <c r="C6" s="17" t="s">
        <v>1</v>
      </c>
      <c r="D6" s="18" t="s">
        <v>2</v>
      </c>
      <c r="E6" s="3"/>
      <c r="F6" s="17" t="s">
        <v>4</v>
      </c>
      <c r="G6" s="17" t="s">
        <v>1</v>
      </c>
      <c r="H6" s="18" t="s">
        <v>2</v>
      </c>
      <c r="I6" s="3"/>
      <c r="J6" s="4"/>
      <c r="K6" s="17" t="s">
        <v>4</v>
      </c>
      <c r="L6" s="17" t="s">
        <v>1</v>
      </c>
      <c r="M6" s="17" t="s">
        <v>59</v>
      </c>
      <c r="N6" s="18" t="s">
        <v>2</v>
      </c>
      <c r="O6" s="3"/>
      <c r="P6" s="17" t="s">
        <v>4</v>
      </c>
      <c r="Q6" s="17" t="s">
        <v>1</v>
      </c>
      <c r="R6" s="18" t="s">
        <v>2</v>
      </c>
    </row>
    <row r="7" spans="1:18">
      <c r="A7" s="5" t="s">
        <v>3</v>
      </c>
      <c r="B7" s="6"/>
      <c r="C7" s="7">
        <f>SUM(C9:C12)</f>
        <v>940</v>
      </c>
      <c r="D7" s="8">
        <f>SUM(D9:D12)</f>
        <v>1128</v>
      </c>
      <c r="E7" s="5" t="s">
        <v>3</v>
      </c>
      <c r="F7" s="6"/>
      <c r="G7" s="7">
        <f>SUM(G9:G12)</f>
        <v>780</v>
      </c>
      <c r="H7" s="8">
        <f>SUM(H9:H12)</f>
        <v>936</v>
      </c>
      <c r="I7" s="5" t="s">
        <v>3</v>
      </c>
      <c r="J7" s="6"/>
      <c r="K7" s="6"/>
      <c r="L7" s="7">
        <f>SUM(L9:L12)</f>
        <v>3760.2</v>
      </c>
      <c r="M7" s="7"/>
      <c r="N7" s="8">
        <f>SUM(N9:N12)</f>
        <v>4512.24</v>
      </c>
      <c r="O7" s="5" t="s">
        <v>3</v>
      </c>
      <c r="P7" s="6"/>
      <c r="Q7" s="7">
        <f>SUM(Q9:Q12)</f>
        <v>700</v>
      </c>
      <c r="R7" s="8">
        <f>SUM(R9:R12)</f>
        <v>840</v>
      </c>
    </row>
    <row r="8" spans="1:18" ht="9" customHeight="1">
      <c r="A8" s="9"/>
      <c r="B8" s="10"/>
      <c r="C8" s="10"/>
      <c r="D8" s="11"/>
      <c r="E8" s="9"/>
      <c r="F8" s="10"/>
      <c r="G8" s="10"/>
      <c r="H8" s="11"/>
      <c r="I8" s="9"/>
      <c r="J8" s="10"/>
      <c r="K8" s="10"/>
      <c r="L8" s="10"/>
      <c r="M8" s="10"/>
      <c r="N8" s="11"/>
      <c r="O8" s="9"/>
      <c r="P8" s="10"/>
      <c r="Q8" s="10"/>
      <c r="R8" s="11"/>
    </row>
    <row r="9" spans="1:18" ht="30">
      <c r="A9" s="37" t="s">
        <v>41</v>
      </c>
      <c r="B9" s="38">
        <v>45085</v>
      </c>
      <c r="C9" s="39">
        <v>940</v>
      </c>
      <c r="D9" s="25">
        <f>C9*1.2</f>
        <v>1128</v>
      </c>
      <c r="E9" s="37" t="s">
        <v>38</v>
      </c>
      <c r="F9" s="38">
        <v>45057</v>
      </c>
      <c r="G9" s="39">
        <v>780</v>
      </c>
      <c r="H9" s="25">
        <f>G9*1.2</f>
        <v>936</v>
      </c>
      <c r="I9" s="53" t="s">
        <v>53</v>
      </c>
      <c r="J9" s="54" t="s">
        <v>61</v>
      </c>
      <c r="K9" s="55">
        <v>45306</v>
      </c>
      <c r="L9" s="56">
        <v>3760.2</v>
      </c>
      <c r="M9" s="56">
        <f>L9*0.2</f>
        <v>752.04</v>
      </c>
      <c r="N9" s="57">
        <f>L9*1.2</f>
        <v>4512.24</v>
      </c>
      <c r="O9" s="50" t="s">
        <v>56</v>
      </c>
      <c r="P9" s="38">
        <v>45118</v>
      </c>
      <c r="Q9" s="39">
        <v>700</v>
      </c>
      <c r="R9" s="40">
        <v>840</v>
      </c>
    </row>
    <row r="10" spans="1:18">
      <c r="A10" s="37"/>
      <c r="B10" s="38"/>
      <c r="C10" s="39"/>
      <c r="D10" s="40"/>
      <c r="E10" s="37"/>
      <c r="F10" s="38"/>
      <c r="G10" s="39"/>
      <c r="H10" s="39"/>
      <c r="I10" s="37"/>
      <c r="J10" s="41"/>
      <c r="K10" s="38"/>
      <c r="L10" s="39"/>
      <c r="M10" s="39"/>
      <c r="N10" s="39"/>
      <c r="O10" s="37"/>
      <c r="P10" s="41"/>
      <c r="Q10" s="41"/>
      <c r="R10" s="42"/>
    </row>
    <row r="11" spans="1:18" ht="15.75" thickBot="1">
      <c r="A11" s="43"/>
      <c r="B11" s="44"/>
      <c r="C11" s="45"/>
      <c r="D11" s="46"/>
      <c r="E11" s="43"/>
      <c r="F11" s="47"/>
      <c r="G11" s="45"/>
      <c r="H11" s="48"/>
      <c r="I11" s="43"/>
      <c r="J11" s="47"/>
      <c r="K11" s="47"/>
      <c r="L11" s="47"/>
      <c r="M11" s="47"/>
      <c r="N11" s="48"/>
      <c r="O11" s="43"/>
      <c r="P11" s="47"/>
      <c r="Q11" s="47"/>
      <c r="R11" s="48"/>
    </row>
    <row r="14" spans="1:18">
      <c r="A14" s="30" t="s">
        <v>54</v>
      </c>
      <c r="B14" s="16">
        <f>D7+H7+N7+R7</f>
        <v>7416.24</v>
      </c>
      <c r="C14" s="25"/>
      <c r="D14" s="16"/>
      <c r="G14" s="25"/>
    </row>
    <row r="15" spans="1:18">
      <c r="A15" s="30" t="s">
        <v>55</v>
      </c>
      <c r="B15" s="16">
        <f>C7+G7+L7+Q7</f>
        <v>6180.2</v>
      </c>
      <c r="C15" s="16"/>
      <c r="D15" s="16"/>
      <c r="G15" s="25"/>
    </row>
    <row r="16" spans="1:18">
      <c r="D16" s="16"/>
    </row>
    <row r="17" spans="1:4">
      <c r="A17" s="25"/>
      <c r="D17" s="25"/>
    </row>
    <row r="18" spans="1:4">
      <c r="A18" s="25"/>
      <c r="B18" s="16"/>
    </row>
    <row r="26" spans="1:4">
      <c r="C26" s="25"/>
    </row>
  </sheetData>
  <mergeCells count="5">
    <mergeCell ref="O5:R5"/>
    <mergeCell ref="I5:N5"/>
    <mergeCell ref="E5:H5"/>
    <mergeCell ref="A1:I1"/>
    <mergeCell ref="A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B9" sqref="B9"/>
    </sheetView>
  </sheetViews>
  <sheetFormatPr baseColWidth="10" defaultRowHeight="15"/>
  <cols>
    <col min="1" max="1" width="51.85546875" customWidth="1"/>
    <col min="2" max="2" width="15.85546875" bestFit="1" customWidth="1"/>
    <col min="3" max="3" width="14.28515625" bestFit="1" customWidth="1"/>
    <col min="4" max="4" width="15.140625" bestFit="1" customWidth="1"/>
    <col min="5" max="7" width="12.28515625" bestFit="1" customWidth="1"/>
    <col min="8" max="8" width="16.42578125" bestFit="1" customWidth="1"/>
    <col min="9" max="14" width="12.28515625" bestFit="1" customWidth="1"/>
    <col min="15" max="15" width="13.28515625" bestFit="1" customWidth="1"/>
  </cols>
  <sheetData>
    <row r="2" spans="1:9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13</v>
      </c>
      <c r="H2" t="s">
        <v>11</v>
      </c>
      <c r="I2" t="s">
        <v>12</v>
      </c>
    </row>
    <row r="3" spans="1:9">
      <c r="A3" s="113" t="s">
        <v>49</v>
      </c>
      <c r="B3" s="114">
        <v>60000</v>
      </c>
      <c r="C3" s="160"/>
      <c r="D3" s="114"/>
      <c r="E3" s="114">
        <v>18000</v>
      </c>
      <c r="F3" s="114"/>
      <c r="G3" s="114">
        <v>42000</v>
      </c>
      <c r="H3" s="114">
        <f>SUM(E3:G3)</f>
        <v>60000</v>
      </c>
    </row>
    <row r="4" spans="1:9">
      <c r="A4" s="30" t="s">
        <v>116</v>
      </c>
      <c r="B4" s="25">
        <v>100000</v>
      </c>
      <c r="C4" s="26"/>
      <c r="D4" s="25"/>
      <c r="E4" s="25">
        <v>80000</v>
      </c>
      <c r="F4" s="25">
        <v>20000</v>
      </c>
      <c r="G4" s="25"/>
      <c r="H4" s="165">
        <f>SUM(E4:G4)</f>
        <v>100000</v>
      </c>
      <c r="I4" s="25"/>
    </row>
    <row r="5" spans="1:9">
      <c r="A5" s="30" t="s">
        <v>115</v>
      </c>
      <c r="B5" s="25">
        <v>0</v>
      </c>
      <c r="C5" s="26"/>
      <c r="D5" s="25"/>
      <c r="E5" s="25"/>
      <c r="F5" s="25"/>
      <c r="G5" s="25"/>
      <c r="H5" s="25"/>
      <c r="I5" s="25"/>
    </row>
    <row r="6" spans="1:9">
      <c r="B6" s="25"/>
      <c r="C6" s="26"/>
      <c r="D6" s="25"/>
      <c r="E6" s="25"/>
      <c r="F6" s="25"/>
      <c r="G6" s="25"/>
      <c r="H6" s="2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9"/>
  <sheetViews>
    <sheetView workbookViewId="0">
      <selection activeCell="E12" sqref="E12"/>
    </sheetView>
  </sheetViews>
  <sheetFormatPr baseColWidth="10" defaultRowHeight="15"/>
  <cols>
    <col min="1" max="1" width="19.85546875" customWidth="1"/>
    <col min="2" max="2" width="15.85546875" bestFit="1" customWidth="1"/>
    <col min="3" max="3" width="13.140625" bestFit="1" customWidth="1"/>
    <col min="4" max="4" width="15.140625" bestFit="1" customWidth="1"/>
    <col min="5" max="6" width="12.28515625" bestFit="1" customWidth="1"/>
    <col min="7" max="7" width="16.42578125" bestFit="1" customWidth="1"/>
  </cols>
  <sheetData>
    <row r="2" spans="1:10">
      <c r="B2" t="s">
        <v>6</v>
      </c>
      <c r="C2" t="s">
        <v>7</v>
      </c>
      <c r="D2" s="34" t="s">
        <v>33</v>
      </c>
      <c r="E2" t="s">
        <v>9</v>
      </c>
      <c r="F2" t="s">
        <v>10</v>
      </c>
      <c r="G2" t="s">
        <v>11</v>
      </c>
      <c r="H2" t="s">
        <v>12</v>
      </c>
      <c r="I2" s="30" t="s">
        <v>32</v>
      </c>
    </row>
    <row r="3" spans="1:10">
      <c r="A3" s="30" t="s">
        <v>114</v>
      </c>
      <c r="B3" s="25">
        <v>48816.18</v>
      </c>
      <c r="C3" s="26">
        <v>0.105</v>
      </c>
      <c r="D3" s="25"/>
      <c r="E3" s="25">
        <f>B3*0.3</f>
        <v>14644.853999999999</v>
      </c>
      <c r="F3" s="25">
        <v>34171.33</v>
      </c>
      <c r="G3" s="25">
        <f>SUM(E3:F3)</f>
        <v>48816.184000000001</v>
      </c>
      <c r="H3" s="25"/>
      <c r="I3" s="25"/>
    </row>
    <row r="4" spans="1:10">
      <c r="A4" s="30"/>
      <c r="B4" s="25"/>
      <c r="C4" s="26"/>
      <c r="D4" s="25"/>
      <c r="E4" s="25"/>
      <c r="G4" s="25"/>
      <c r="H4" s="25"/>
      <c r="I4" s="25"/>
      <c r="J4" s="30"/>
    </row>
    <row r="6" spans="1:10">
      <c r="B6" s="30"/>
      <c r="D6" s="25"/>
      <c r="E6" s="25"/>
      <c r="G6" s="25"/>
      <c r="H6" s="25"/>
      <c r="I6" s="25"/>
    </row>
    <row r="7" spans="1:10">
      <c r="B7" s="25"/>
      <c r="I7" s="25"/>
    </row>
    <row r="9" spans="1:10">
      <c r="A9" s="25"/>
      <c r="B9" s="80"/>
    </row>
    <row r="10" spans="1:10">
      <c r="A10" s="25"/>
      <c r="B10" s="25"/>
    </row>
    <row r="11" spans="1:10">
      <c r="B11" s="25"/>
    </row>
    <row r="18" spans="2:6">
      <c r="B18" s="25"/>
    </row>
    <row r="19" spans="2:6">
      <c r="B19" s="25"/>
      <c r="F19" s="25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I3"/>
  <sheetViews>
    <sheetView workbookViewId="0">
      <selection activeCell="F10" sqref="F10"/>
    </sheetView>
  </sheetViews>
  <sheetFormatPr baseColWidth="10" defaultRowHeight="15"/>
  <cols>
    <col min="2" max="2" width="15.85546875" bestFit="1" customWidth="1"/>
    <col min="3" max="3" width="13.140625" bestFit="1" customWidth="1"/>
    <col min="4" max="4" width="15.140625" bestFit="1" customWidth="1"/>
    <col min="5" max="5" width="14.5703125" customWidth="1"/>
    <col min="6" max="6" width="12.28515625" bestFit="1" customWidth="1"/>
    <col min="8" max="8" width="16.42578125" bestFit="1" customWidth="1"/>
  </cols>
  <sheetData>
    <row r="2" spans="1:9">
      <c r="A2" s="30"/>
      <c r="B2" s="30" t="s">
        <v>6</v>
      </c>
      <c r="C2" s="30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11</v>
      </c>
      <c r="I2" s="30" t="s">
        <v>12</v>
      </c>
    </row>
    <row r="3" spans="1:9">
      <c r="A3" s="113" t="s">
        <v>51</v>
      </c>
      <c r="B3" s="114">
        <v>100000</v>
      </c>
      <c r="C3" s="160">
        <v>0.155</v>
      </c>
      <c r="D3" s="114"/>
      <c r="E3" s="114">
        <v>50000</v>
      </c>
      <c r="F3" s="114">
        <v>50000</v>
      </c>
      <c r="G3" s="114"/>
      <c r="H3" s="114">
        <f>SUM(E3:G3)</f>
        <v>100000</v>
      </c>
      <c r="I3" s="30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28"/>
  <sheetViews>
    <sheetView tabSelected="1" workbookViewId="0">
      <pane xSplit="6" ySplit="19" topLeftCell="G97" activePane="bottomRight" state="frozen"/>
      <selection pane="topRight" activeCell="G1" sqref="G1"/>
      <selection pane="bottomLeft" activeCell="A20" sqref="A20"/>
      <selection pane="bottomRight" activeCell="F103" sqref="F103"/>
    </sheetView>
  </sheetViews>
  <sheetFormatPr baseColWidth="10" defaultRowHeight="15"/>
  <cols>
    <col min="3" max="3" width="28.28515625" bestFit="1" customWidth="1"/>
    <col min="4" max="4" width="56" customWidth="1"/>
    <col min="5" max="5" width="23.28515625" bestFit="1" customWidth="1"/>
    <col min="6" max="6" width="19.28515625" customWidth="1"/>
    <col min="7" max="7" width="16" bestFit="1" customWidth="1"/>
    <col min="8" max="8" width="18.85546875" bestFit="1" customWidth="1"/>
    <col min="10" max="10" width="15" customWidth="1"/>
    <col min="11" max="11" width="11.42578125" customWidth="1"/>
    <col min="12" max="12" width="14.85546875" customWidth="1"/>
    <col min="15" max="15" width="11.42578125" style="30"/>
  </cols>
  <sheetData>
    <row r="1" spans="1:12" ht="18.75">
      <c r="A1" s="228" t="s">
        <v>169</v>
      </c>
      <c r="B1" s="228"/>
      <c r="C1" s="228"/>
      <c r="D1" s="228"/>
      <c r="E1" s="228"/>
      <c r="F1" s="228"/>
      <c r="G1" s="228"/>
    </row>
    <row r="2" spans="1:12" ht="18.75">
      <c r="A2" s="229" t="s">
        <v>62</v>
      </c>
      <c r="B2" s="229"/>
      <c r="C2" s="229"/>
      <c r="D2" s="229"/>
      <c r="E2" s="229"/>
      <c r="F2" s="229"/>
      <c r="G2" s="229"/>
    </row>
    <row r="3" spans="1:12" ht="18.75">
      <c r="A3" s="60"/>
      <c r="B3" s="60"/>
      <c r="C3" s="60"/>
      <c r="D3" s="60"/>
      <c r="E3" s="60"/>
      <c r="F3" s="60"/>
      <c r="G3" s="60"/>
    </row>
    <row r="4" spans="1:12" ht="15.75">
      <c r="A4" s="61" t="s">
        <v>63</v>
      </c>
      <c r="B4" s="61" t="s">
        <v>64</v>
      </c>
      <c r="C4" s="61" t="s">
        <v>65</v>
      </c>
      <c r="D4" s="62" t="s">
        <v>66</v>
      </c>
      <c r="E4" s="61" t="s">
        <v>67</v>
      </c>
      <c r="F4" s="61" t="s">
        <v>68</v>
      </c>
      <c r="G4" s="61" t="s">
        <v>69</v>
      </c>
      <c r="I4" s="83" t="s">
        <v>59</v>
      </c>
    </row>
    <row r="5" spans="1:12" s="30" customFormat="1">
      <c r="A5" s="63">
        <v>44176</v>
      </c>
      <c r="B5" s="64">
        <v>647</v>
      </c>
      <c r="C5" s="64"/>
      <c r="D5" s="65" t="s">
        <v>90</v>
      </c>
      <c r="E5" s="65" t="s">
        <v>91</v>
      </c>
      <c r="F5" s="66">
        <v>7871.06</v>
      </c>
      <c r="G5" s="66">
        <f>F5/1.2</f>
        <v>6559.2166666666672</v>
      </c>
      <c r="H5" s="25"/>
      <c r="I5" s="25"/>
    </row>
    <row r="6" spans="1:12" s="124" customFormat="1">
      <c r="A6" s="119">
        <v>45057</v>
      </c>
      <c r="B6" s="120">
        <v>307</v>
      </c>
      <c r="C6" s="120" t="s">
        <v>80</v>
      </c>
      <c r="D6" s="121" t="s">
        <v>38</v>
      </c>
      <c r="E6" s="121" t="s">
        <v>79</v>
      </c>
      <c r="F6" s="122">
        <f>G6*1.2</f>
        <v>936</v>
      </c>
      <c r="G6" s="122">
        <v>780</v>
      </c>
      <c r="H6" s="123">
        <f>G6+G7+G8+G5</f>
        <v>8979.2166666666672</v>
      </c>
      <c r="I6" s="123">
        <f t="shared" ref="I6:I8" si="0">F6-G6</f>
        <v>156</v>
      </c>
    </row>
    <row r="7" spans="1:12" s="124" customFormat="1">
      <c r="A7" s="119">
        <v>45085</v>
      </c>
      <c r="B7" s="120">
        <v>351</v>
      </c>
      <c r="C7" s="120" t="s">
        <v>82</v>
      </c>
      <c r="D7" s="121" t="s">
        <v>83</v>
      </c>
      <c r="E7" s="121" t="s">
        <v>81</v>
      </c>
      <c r="F7" s="122">
        <v>1128</v>
      </c>
      <c r="G7" s="122">
        <f>F7/1.2</f>
        <v>940</v>
      </c>
      <c r="H7" s="123"/>
      <c r="I7" s="123">
        <f t="shared" si="0"/>
        <v>188</v>
      </c>
    </row>
    <row r="8" spans="1:12" s="124" customFormat="1">
      <c r="A8" s="119">
        <v>45118</v>
      </c>
      <c r="B8" s="120">
        <v>436</v>
      </c>
      <c r="C8" s="120" t="s">
        <v>84</v>
      </c>
      <c r="D8" s="121" t="s">
        <v>85</v>
      </c>
      <c r="E8" s="121" t="s">
        <v>52</v>
      </c>
      <c r="F8" s="122">
        <v>840</v>
      </c>
      <c r="G8" s="122">
        <f>F8/1.2</f>
        <v>700</v>
      </c>
      <c r="H8" s="123"/>
      <c r="I8" s="123">
        <f t="shared" si="0"/>
        <v>140</v>
      </c>
    </row>
    <row r="9" spans="1:12" s="113" customFormat="1">
      <c r="A9" s="109">
        <v>45344</v>
      </c>
      <c r="B9" s="110">
        <v>166</v>
      </c>
      <c r="C9" s="110"/>
      <c r="D9" s="111" t="s">
        <v>137</v>
      </c>
      <c r="E9" s="111" t="s">
        <v>136</v>
      </c>
      <c r="F9" s="112">
        <f>G9*1.2</f>
        <v>864</v>
      </c>
      <c r="G9" s="112">
        <v>720</v>
      </c>
      <c r="I9" s="114">
        <f>F9-G9</f>
        <v>144</v>
      </c>
      <c r="J9" s="116">
        <v>45323</v>
      </c>
      <c r="L9" s="117">
        <f>I9</f>
        <v>144</v>
      </c>
    </row>
    <row r="10" spans="1:12" s="113" customFormat="1">
      <c r="A10" s="109">
        <v>45352</v>
      </c>
      <c r="B10" s="110">
        <v>171</v>
      </c>
      <c r="C10" s="110" t="s">
        <v>75</v>
      </c>
      <c r="D10" s="111" t="s">
        <v>76</v>
      </c>
      <c r="E10" s="111" t="s">
        <v>72</v>
      </c>
      <c r="F10" s="112">
        <v>4512.24</v>
      </c>
      <c r="G10" s="112">
        <v>3760.2</v>
      </c>
      <c r="H10" s="113" t="s">
        <v>89</v>
      </c>
      <c r="I10" s="114">
        <f>F10-G10</f>
        <v>752.04</v>
      </c>
      <c r="J10" s="118">
        <v>45292</v>
      </c>
    </row>
    <row r="11" spans="1:12" s="113" customFormat="1">
      <c r="A11" s="109">
        <v>45352</v>
      </c>
      <c r="B11" s="110">
        <v>170</v>
      </c>
      <c r="C11" s="110" t="s">
        <v>74</v>
      </c>
      <c r="D11" s="111" t="s">
        <v>92</v>
      </c>
      <c r="E11" s="111" t="s">
        <v>73</v>
      </c>
      <c r="F11" s="112">
        <v>2832</v>
      </c>
      <c r="G11" s="112">
        <v>2360</v>
      </c>
      <c r="H11" s="114"/>
      <c r="I11" s="114">
        <f t="shared" ref="I11:I20" si="1">F11-G11</f>
        <v>472</v>
      </c>
      <c r="J11" s="118">
        <v>45293</v>
      </c>
    </row>
    <row r="12" spans="1:12" s="113" customFormat="1">
      <c r="A12" s="109">
        <v>45352</v>
      </c>
      <c r="B12" s="110">
        <v>169</v>
      </c>
      <c r="C12" s="110" t="s">
        <v>77</v>
      </c>
      <c r="D12" s="111" t="s">
        <v>92</v>
      </c>
      <c r="E12" s="111" t="s">
        <v>47</v>
      </c>
      <c r="F12" s="112">
        <v>23570.400000000001</v>
      </c>
      <c r="G12" s="112">
        <v>19642</v>
      </c>
      <c r="I12" s="114">
        <f t="shared" si="1"/>
        <v>3928.4000000000015</v>
      </c>
      <c r="J12" s="118">
        <v>45294</v>
      </c>
      <c r="K12" s="113">
        <v>60.18</v>
      </c>
      <c r="L12" s="117">
        <f>I10+I11+I12+K12</f>
        <v>5212.6200000000017</v>
      </c>
    </row>
    <row r="13" spans="1:12" s="113" customFormat="1">
      <c r="A13" s="109">
        <v>45364</v>
      </c>
      <c r="B13" s="110">
        <v>222</v>
      </c>
      <c r="C13" s="110"/>
      <c r="D13" s="111" t="s">
        <v>137</v>
      </c>
      <c r="E13" s="111" t="s">
        <v>136</v>
      </c>
      <c r="F13" s="112">
        <f>G13*1.2</f>
        <v>324</v>
      </c>
      <c r="G13" s="112">
        <v>270</v>
      </c>
      <c r="I13" s="114">
        <f t="shared" si="1"/>
        <v>54</v>
      </c>
      <c r="J13" s="118">
        <v>45352</v>
      </c>
      <c r="L13" s="117">
        <f>I13</f>
        <v>54</v>
      </c>
    </row>
    <row r="14" spans="1:12" s="113" customFormat="1">
      <c r="A14" s="109">
        <v>45534</v>
      </c>
      <c r="B14" s="110">
        <v>561</v>
      </c>
      <c r="C14" s="110" t="s">
        <v>87</v>
      </c>
      <c r="D14" s="111" t="s">
        <v>88</v>
      </c>
      <c r="E14" s="111" t="s">
        <v>86</v>
      </c>
      <c r="F14" s="112">
        <f>G14*1.2</f>
        <v>361.05599999999998</v>
      </c>
      <c r="G14" s="112">
        <v>300.88</v>
      </c>
      <c r="I14" s="114">
        <f t="shared" si="1"/>
        <v>60.175999999999988</v>
      </c>
      <c r="J14" s="118">
        <v>45505</v>
      </c>
      <c r="L14" s="117"/>
    </row>
    <row r="15" spans="1:12" s="113" customFormat="1">
      <c r="A15" s="109">
        <v>45534</v>
      </c>
      <c r="B15" s="110">
        <v>560</v>
      </c>
      <c r="C15" s="110" t="s">
        <v>119</v>
      </c>
      <c r="D15" s="111" t="s">
        <v>120</v>
      </c>
      <c r="E15" s="111" t="s">
        <v>86</v>
      </c>
      <c r="F15" s="112">
        <v>429.9</v>
      </c>
      <c r="G15" s="112">
        <v>358.25</v>
      </c>
      <c r="I15" s="114">
        <f t="shared" si="1"/>
        <v>71.649999999999977</v>
      </c>
      <c r="J15" s="118">
        <v>45505</v>
      </c>
      <c r="L15" s="117"/>
    </row>
    <row r="16" spans="1:12" s="113" customFormat="1">
      <c r="A16" s="109">
        <v>45531</v>
      </c>
      <c r="B16" s="110">
        <v>548</v>
      </c>
      <c r="C16" s="110" t="s">
        <v>122</v>
      </c>
      <c r="D16" s="111" t="s">
        <v>123</v>
      </c>
      <c r="E16" s="111" t="s">
        <v>94</v>
      </c>
      <c r="F16" s="112">
        <v>26755.8</v>
      </c>
      <c r="G16" s="112">
        <v>22296.5</v>
      </c>
      <c r="I16" s="114">
        <f t="shared" si="1"/>
        <v>4459.2999999999993</v>
      </c>
      <c r="J16" s="118">
        <v>45505</v>
      </c>
      <c r="L16" s="117">
        <f>I14+I15+I16</f>
        <v>4591.1259999999993</v>
      </c>
    </row>
    <row r="17" spans="1:15" s="113" customFormat="1">
      <c r="A17" s="109">
        <v>45547</v>
      </c>
      <c r="B17" s="110">
        <v>594</v>
      </c>
      <c r="C17" s="110">
        <v>862</v>
      </c>
      <c r="D17" s="111" t="s">
        <v>121</v>
      </c>
      <c r="E17" s="111" t="s">
        <v>118</v>
      </c>
      <c r="F17" s="112">
        <v>23400</v>
      </c>
      <c r="G17" s="112">
        <v>19500</v>
      </c>
      <c r="I17" s="114">
        <f t="shared" si="1"/>
        <v>3900</v>
      </c>
      <c r="J17" s="118">
        <v>45536</v>
      </c>
    </row>
    <row r="18" spans="1:15" s="113" customFormat="1">
      <c r="A18" s="109">
        <v>45554</v>
      </c>
      <c r="B18" s="110">
        <v>609</v>
      </c>
      <c r="C18" s="110" t="s">
        <v>127</v>
      </c>
      <c r="D18" s="111" t="s">
        <v>92</v>
      </c>
      <c r="E18" s="111" t="s">
        <v>47</v>
      </c>
      <c r="F18" s="112">
        <v>6877.92</v>
      </c>
      <c r="G18" s="112">
        <v>5731.6</v>
      </c>
      <c r="I18" s="114">
        <f t="shared" si="1"/>
        <v>1146.3199999999997</v>
      </c>
      <c r="J18" s="118">
        <v>45536</v>
      </c>
      <c r="K18" s="113">
        <v>-60.18</v>
      </c>
      <c r="L18" s="117">
        <f>I17+I18+K18</f>
        <v>4986.1399999999994</v>
      </c>
    </row>
    <row r="19" spans="1:15" s="113" customFormat="1">
      <c r="A19" s="109">
        <v>45574</v>
      </c>
      <c r="B19" s="110">
        <v>653</v>
      </c>
      <c r="C19" s="110" t="s">
        <v>125</v>
      </c>
      <c r="D19" s="111" t="s">
        <v>126</v>
      </c>
      <c r="E19" s="111" t="s">
        <v>86</v>
      </c>
      <c r="F19" s="112">
        <v>429.9</v>
      </c>
      <c r="G19" s="112">
        <v>358.25</v>
      </c>
      <c r="H19" s="113">
        <f>G21+H6</f>
        <v>118252.69666666668</v>
      </c>
      <c r="I19" s="114">
        <f t="shared" si="1"/>
        <v>71.649999999999977</v>
      </c>
      <c r="J19" s="118">
        <v>45566</v>
      </c>
      <c r="L19" s="117"/>
    </row>
    <row r="20" spans="1:15" s="113" customFormat="1">
      <c r="A20" s="109">
        <v>45575</v>
      </c>
      <c r="B20" s="110">
        <v>655</v>
      </c>
      <c r="C20" s="110" t="s">
        <v>128</v>
      </c>
      <c r="D20" s="111" t="s">
        <v>129</v>
      </c>
      <c r="E20" s="111" t="s">
        <v>94</v>
      </c>
      <c r="F20" s="112">
        <v>40770.959999999999</v>
      </c>
      <c r="G20" s="112">
        <v>33975.800000000003</v>
      </c>
      <c r="I20" s="114">
        <f t="shared" si="1"/>
        <v>6795.1599999999962</v>
      </c>
      <c r="J20" s="118">
        <v>45567</v>
      </c>
      <c r="L20" s="117">
        <f>I19+I20</f>
        <v>6866.8099999999959</v>
      </c>
      <c r="M20" s="117">
        <f>L9+L12+L16+L18+L20+L13</f>
        <v>21854.695999999996</v>
      </c>
    </row>
    <row r="21" spans="1:15" ht="18.75">
      <c r="A21" s="84"/>
      <c r="B21" s="85"/>
      <c r="C21" s="86"/>
      <c r="D21" s="87"/>
      <c r="E21" s="87"/>
      <c r="F21" s="88"/>
      <c r="G21" s="88">
        <f>SUM(G9:G20)</f>
        <v>109273.48000000001</v>
      </c>
      <c r="H21" s="127">
        <f>G21*0.2</f>
        <v>21854.696000000004</v>
      </c>
      <c r="I21" s="25" t="s">
        <v>138</v>
      </c>
      <c r="J21" s="81"/>
      <c r="N21" s="30" t="s">
        <v>214</v>
      </c>
    </row>
    <row r="22" spans="1:15">
      <c r="A22" s="63"/>
      <c r="B22" s="64"/>
      <c r="C22" s="64"/>
      <c r="D22" s="65"/>
      <c r="E22" s="65"/>
      <c r="F22" s="66"/>
      <c r="G22" s="66"/>
      <c r="H22" s="25">
        <f>G21*0.145</f>
        <v>15844.6546</v>
      </c>
      <c r="I22" s="26">
        <v>0.14499999999999999</v>
      </c>
      <c r="J22" s="81"/>
    </row>
    <row r="23" spans="1:15" s="113" customFormat="1">
      <c r="A23" s="109">
        <v>45602</v>
      </c>
      <c r="B23" s="110">
        <v>727</v>
      </c>
      <c r="C23" s="110" t="s">
        <v>132</v>
      </c>
      <c r="D23" s="111" t="s">
        <v>131</v>
      </c>
      <c r="E23" s="111" t="s">
        <v>86</v>
      </c>
      <c r="F23" s="112">
        <v>429.9</v>
      </c>
      <c r="G23" s="112">
        <v>358.25</v>
      </c>
      <c r="I23" s="114">
        <f t="shared" ref="I23:I30" si="2">F23-G23</f>
        <v>71.649999999999977</v>
      </c>
      <c r="J23" s="118">
        <v>45597</v>
      </c>
      <c r="L23" s="117"/>
    </row>
    <row r="24" spans="1:15" s="113" customFormat="1">
      <c r="A24" s="109">
        <v>45631</v>
      </c>
      <c r="B24" s="110">
        <v>823</v>
      </c>
      <c r="C24" s="110" t="s">
        <v>139</v>
      </c>
      <c r="D24" s="111" t="s">
        <v>141</v>
      </c>
      <c r="E24" s="111" t="s">
        <v>94</v>
      </c>
      <c r="F24" s="112">
        <v>24736.34</v>
      </c>
      <c r="G24" s="112">
        <v>20613.62</v>
      </c>
      <c r="I24" s="114">
        <f t="shared" si="2"/>
        <v>4122.7200000000012</v>
      </c>
    </row>
    <row r="25" spans="1:15" s="113" customFormat="1">
      <c r="A25" s="109">
        <v>45631</v>
      </c>
      <c r="B25" s="110">
        <v>824</v>
      </c>
      <c r="C25" s="110">
        <v>2496</v>
      </c>
      <c r="D25" s="111" t="s">
        <v>142</v>
      </c>
      <c r="E25" s="111" t="s">
        <v>96</v>
      </c>
      <c r="F25" s="112">
        <v>16416</v>
      </c>
      <c r="G25" s="112">
        <f>F25/1.2</f>
        <v>13680</v>
      </c>
      <c r="I25" s="114">
        <f t="shared" si="2"/>
        <v>2736</v>
      </c>
    </row>
    <row r="26" spans="1:15" s="113" customFormat="1">
      <c r="A26" s="109">
        <v>45631</v>
      </c>
      <c r="B26" s="110">
        <v>825</v>
      </c>
      <c r="C26" s="110">
        <v>2497</v>
      </c>
      <c r="D26" s="111" t="s">
        <v>143</v>
      </c>
      <c r="E26" s="111" t="s">
        <v>96</v>
      </c>
      <c r="F26" s="112">
        <v>35618.18</v>
      </c>
      <c r="G26" s="112">
        <f t="shared" ref="G26:G30" si="3">F26/1.2</f>
        <v>29681.816666666669</v>
      </c>
      <c r="I26" s="114">
        <f t="shared" si="2"/>
        <v>5936.363333333331</v>
      </c>
    </row>
    <row r="27" spans="1:15" s="113" customFormat="1">
      <c r="A27" s="109">
        <v>45632</v>
      </c>
      <c r="B27" s="110">
        <v>826</v>
      </c>
      <c r="C27" s="110" t="s">
        <v>147</v>
      </c>
      <c r="D27" s="111" t="s">
        <v>146</v>
      </c>
      <c r="E27" s="111" t="s">
        <v>86</v>
      </c>
      <c r="F27" s="112">
        <v>429.9</v>
      </c>
      <c r="G27" s="112">
        <f t="shared" si="3"/>
        <v>358.25</v>
      </c>
      <c r="I27" s="114">
        <f t="shared" si="2"/>
        <v>71.649999999999977</v>
      </c>
      <c r="J27" s="118"/>
      <c r="L27" s="117"/>
    </row>
    <row r="28" spans="1:15" s="113" customFormat="1">
      <c r="A28" s="109">
        <v>45636</v>
      </c>
      <c r="B28" s="110">
        <v>841</v>
      </c>
      <c r="C28" s="110" t="s">
        <v>148</v>
      </c>
      <c r="D28" s="111" t="s">
        <v>149</v>
      </c>
      <c r="E28" s="111" t="s">
        <v>99</v>
      </c>
      <c r="F28" s="112">
        <v>26749.1</v>
      </c>
      <c r="G28" s="112">
        <f t="shared" si="3"/>
        <v>22290.916666666668</v>
      </c>
      <c r="I28" s="114">
        <f t="shared" si="2"/>
        <v>4458.1833333333307</v>
      </c>
    </row>
    <row r="29" spans="1:15" s="113" customFormat="1">
      <c r="A29" s="109">
        <v>45636</v>
      </c>
      <c r="B29" s="110">
        <v>842</v>
      </c>
      <c r="C29" s="110">
        <v>241203</v>
      </c>
      <c r="D29" s="111" t="s">
        <v>150</v>
      </c>
      <c r="E29" s="111" t="s">
        <v>151</v>
      </c>
      <c r="F29" s="112">
        <v>8037.36</v>
      </c>
      <c r="G29" s="112">
        <f t="shared" si="3"/>
        <v>6697.8</v>
      </c>
      <c r="I29" s="114">
        <f t="shared" si="2"/>
        <v>1339.5599999999995</v>
      </c>
    </row>
    <row r="30" spans="1:15" s="113" customFormat="1">
      <c r="A30" s="109">
        <v>45646</v>
      </c>
      <c r="B30" s="110">
        <v>871</v>
      </c>
      <c r="C30" s="110">
        <v>365241559695</v>
      </c>
      <c r="D30" s="111" t="s">
        <v>155</v>
      </c>
      <c r="E30" s="111" t="s">
        <v>154</v>
      </c>
      <c r="F30" s="112">
        <v>2122.8000000000002</v>
      </c>
      <c r="G30" s="112">
        <f t="shared" si="3"/>
        <v>1769.0000000000002</v>
      </c>
      <c r="I30" s="114">
        <f t="shared" si="2"/>
        <v>353.79999999999995</v>
      </c>
    </row>
    <row r="31" spans="1:15" ht="18.75">
      <c r="A31" s="63"/>
      <c r="B31" s="64"/>
      <c r="C31" s="64"/>
      <c r="D31" s="65"/>
      <c r="E31" s="65"/>
      <c r="F31" s="66"/>
      <c r="G31" s="66">
        <f>SUM(G23:G30)</f>
        <v>95449.653333333335</v>
      </c>
      <c r="H31" s="127">
        <f>G31*0.2</f>
        <v>19089.930666666667</v>
      </c>
      <c r="I31" s="25" t="s">
        <v>179</v>
      </c>
      <c r="N31" s="99" t="s">
        <v>213</v>
      </c>
      <c r="O31" s="99"/>
    </row>
    <row r="32" spans="1:15" s="30" customFormat="1">
      <c r="A32" s="63"/>
      <c r="B32" s="64"/>
      <c r="C32" s="64"/>
      <c r="D32" s="65"/>
      <c r="E32" s="65"/>
      <c r="F32" s="66"/>
      <c r="G32" s="66"/>
      <c r="H32" s="25">
        <f>G31*0.145</f>
        <v>13840.199733333333</v>
      </c>
      <c r="I32" s="26">
        <v>0.14499999999999999</v>
      </c>
    </row>
    <row r="33" spans="1:11" s="104" customFormat="1">
      <c r="A33" s="100">
        <v>45674</v>
      </c>
      <c r="B33" s="101" t="s">
        <v>174</v>
      </c>
      <c r="C33" s="101" t="s">
        <v>175</v>
      </c>
      <c r="D33" s="102" t="s">
        <v>176</v>
      </c>
      <c r="E33" s="102" t="s">
        <v>94</v>
      </c>
      <c r="F33" s="103">
        <v>22595.52</v>
      </c>
      <c r="G33" s="103">
        <v>18829.599999999999</v>
      </c>
      <c r="I33" s="105">
        <f>F33-G33</f>
        <v>3765.9200000000019</v>
      </c>
    </row>
    <row r="34" spans="1:11" s="104" customFormat="1">
      <c r="A34" s="100">
        <v>45678</v>
      </c>
      <c r="B34" s="101" t="s">
        <v>182</v>
      </c>
      <c r="C34" s="101" t="s">
        <v>181</v>
      </c>
      <c r="D34" s="102" t="s">
        <v>180</v>
      </c>
      <c r="E34" s="102" t="s">
        <v>86</v>
      </c>
      <c r="F34" s="103">
        <v>429.9</v>
      </c>
      <c r="G34" s="103">
        <v>358.25</v>
      </c>
      <c r="I34" s="105">
        <f t="shared" ref="I34:I40" si="4">F34-G34</f>
        <v>71.649999999999977</v>
      </c>
    </row>
    <row r="35" spans="1:11" s="104" customFormat="1">
      <c r="A35" s="100">
        <v>45678</v>
      </c>
      <c r="B35" s="101" t="s">
        <v>183</v>
      </c>
      <c r="C35" s="101" t="s">
        <v>185</v>
      </c>
      <c r="D35" s="102" t="s">
        <v>186</v>
      </c>
      <c r="E35" s="102" t="s">
        <v>184</v>
      </c>
      <c r="F35" s="103">
        <v>7488.24</v>
      </c>
      <c r="G35" s="103">
        <v>6240.2</v>
      </c>
      <c r="I35" s="105">
        <f t="shared" si="4"/>
        <v>1248.04</v>
      </c>
    </row>
    <row r="36" spans="1:11" s="104" customFormat="1">
      <c r="A36" s="100">
        <v>45681</v>
      </c>
      <c r="B36" s="101" t="s">
        <v>187</v>
      </c>
      <c r="C36" s="101" t="s">
        <v>197</v>
      </c>
      <c r="D36" s="102" t="s">
        <v>188</v>
      </c>
      <c r="E36" s="102" t="s">
        <v>184</v>
      </c>
      <c r="F36" s="103">
        <v>28867.01</v>
      </c>
      <c r="G36" s="103">
        <v>24055.84</v>
      </c>
      <c r="I36" s="105">
        <f t="shared" si="4"/>
        <v>4811.1699999999983</v>
      </c>
    </row>
    <row r="37" spans="1:11" s="104" customFormat="1">
      <c r="A37" s="100">
        <v>45681</v>
      </c>
      <c r="B37" s="101" t="s">
        <v>189</v>
      </c>
      <c r="C37" s="101" t="s">
        <v>198</v>
      </c>
      <c r="D37" s="102" t="s">
        <v>190</v>
      </c>
      <c r="E37" s="102" t="s">
        <v>94</v>
      </c>
      <c r="F37" s="103">
        <v>2565.6</v>
      </c>
      <c r="G37" s="103">
        <v>2138</v>
      </c>
      <c r="I37" s="105">
        <f t="shared" si="4"/>
        <v>427.59999999999991</v>
      </c>
    </row>
    <row r="38" spans="1:11" s="104" customFormat="1">
      <c r="A38" s="100">
        <v>45681</v>
      </c>
      <c r="B38" s="101" t="s">
        <v>191</v>
      </c>
      <c r="C38" s="101">
        <v>2502</v>
      </c>
      <c r="D38" s="102" t="s">
        <v>192</v>
      </c>
      <c r="E38" s="102" t="s">
        <v>96</v>
      </c>
      <c r="F38" s="103">
        <v>8565.7199999999993</v>
      </c>
      <c r="G38" s="103">
        <v>7138.1</v>
      </c>
      <c r="I38" s="105">
        <f t="shared" si="4"/>
        <v>1427.619999999999</v>
      </c>
    </row>
    <row r="39" spans="1:11" s="104" customFormat="1">
      <c r="A39" s="100">
        <v>45681</v>
      </c>
      <c r="B39" s="101" t="s">
        <v>193</v>
      </c>
      <c r="C39" s="101">
        <v>2503</v>
      </c>
      <c r="D39" s="102" t="s">
        <v>194</v>
      </c>
      <c r="E39" s="102" t="s">
        <v>96</v>
      </c>
      <c r="F39" s="103">
        <v>19009.87</v>
      </c>
      <c r="G39" s="103">
        <v>15841.56</v>
      </c>
      <c r="I39" s="105">
        <f t="shared" si="4"/>
        <v>3168.3099999999995</v>
      </c>
    </row>
    <row r="40" spans="1:11" s="104" customFormat="1" ht="18.75">
      <c r="A40" s="100">
        <v>45681</v>
      </c>
      <c r="B40" s="101" t="s">
        <v>195</v>
      </c>
      <c r="C40" s="101">
        <v>74</v>
      </c>
      <c r="D40" s="102" t="s">
        <v>272</v>
      </c>
      <c r="E40" s="102" t="s">
        <v>196</v>
      </c>
      <c r="F40" s="103">
        <v>10052.64</v>
      </c>
      <c r="G40" s="103">
        <v>8377.2000000000007</v>
      </c>
      <c r="I40" s="105">
        <f t="shared" si="4"/>
        <v>1675.4399999999987</v>
      </c>
      <c r="J40" s="127">
        <f>I33+I34+I35+I36+I37+I38+I39+I40</f>
        <v>16595.75</v>
      </c>
      <c r="K40" s="105" t="s">
        <v>212</v>
      </c>
    </row>
    <row r="41" spans="1:11" s="30" customFormat="1">
      <c r="A41" s="63"/>
      <c r="B41" s="64"/>
      <c r="C41" s="64"/>
      <c r="D41" s="65"/>
      <c r="E41" s="65"/>
      <c r="F41" s="66"/>
      <c r="G41" s="66"/>
      <c r="J41" s="25"/>
    </row>
    <row r="42" spans="1:11" s="104" customFormat="1">
      <c r="A42" s="100">
        <v>45691</v>
      </c>
      <c r="B42" s="101" t="s">
        <v>203</v>
      </c>
      <c r="C42" s="101">
        <v>250112</v>
      </c>
      <c r="D42" s="102" t="s">
        <v>204</v>
      </c>
      <c r="E42" s="102" t="s">
        <v>151</v>
      </c>
      <c r="F42" s="103">
        <v>2822.64</v>
      </c>
      <c r="G42" s="103">
        <v>2352.1999999999998</v>
      </c>
      <c r="I42" s="106">
        <f t="shared" ref="I42:I43" si="5">F42-G42</f>
        <v>470.44000000000005</v>
      </c>
    </row>
    <row r="43" spans="1:11" s="104" customFormat="1">
      <c r="A43" s="100">
        <v>45708</v>
      </c>
      <c r="B43" s="101" t="s">
        <v>217</v>
      </c>
      <c r="C43" s="101" t="s">
        <v>240</v>
      </c>
      <c r="D43" s="102" t="s">
        <v>225</v>
      </c>
      <c r="E43" s="102" t="s">
        <v>205</v>
      </c>
      <c r="F43" s="103">
        <v>7583.29</v>
      </c>
      <c r="G43" s="103">
        <v>6319.41</v>
      </c>
      <c r="I43" s="106">
        <f t="shared" si="5"/>
        <v>1263.8800000000001</v>
      </c>
    </row>
    <row r="44" spans="1:11" s="104" customFormat="1">
      <c r="A44" s="100">
        <v>45691</v>
      </c>
      <c r="B44" s="101" t="s">
        <v>207</v>
      </c>
      <c r="C44" s="101" t="s">
        <v>208</v>
      </c>
      <c r="D44" s="102" t="s">
        <v>206</v>
      </c>
      <c r="E44" s="102" t="s">
        <v>86</v>
      </c>
      <c r="F44" s="103">
        <v>429.9</v>
      </c>
      <c r="G44" s="103">
        <v>358.25</v>
      </c>
      <c r="I44" s="105">
        <f t="shared" ref="I44" si="6">F44-G44</f>
        <v>71.649999999999977</v>
      </c>
    </row>
    <row r="45" spans="1:11" s="104" customFormat="1">
      <c r="A45" s="100">
        <v>45692</v>
      </c>
      <c r="B45" s="101" t="s">
        <v>211</v>
      </c>
      <c r="C45" s="101" t="s">
        <v>178</v>
      </c>
      <c r="D45" s="102" t="s">
        <v>177</v>
      </c>
      <c r="E45" s="102" t="s">
        <v>94</v>
      </c>
      <c r="F45" s="103">
        <v>23607.24</v>
      </c>
      <c r="G45" s="103">
        <v>19672.7</v>
      </c>
      <c r="I45" s="106">
        <f>F45-G45</f>
        <v>3934.5400000000009</v>
      </c>
    </row>
    <row r="46" spans="1:11" s="104" customFormat="1">
      <c r="A46" s="100">
        <v>45712</v>
      </c>
      <c r="B46" s="101" t="s">
        <v>226</v>
      </c>
      <c r="C46" s="101" t="s">
        <v>215</v>
      </c>
      <c r="D46" s="102" t="s">
        <v>216</v>
      </c>
      <c r="E46" s="102" t="s">
        <v>184</v>
      </c>
      <c r="F46" s="103">
        <v>18067.240000000002</v>
      </c>
      <c r="G46" s="103">
        <v>15056.03</v>
      </c>
      <c r="I46" s="106">
        <f t="shared" ref="I46:I51" si="7">F46-G46</f>
        <v>3011.2100000000009</v>
      </c>
    </row>
    <row r="47" spans="1:11" s="104" customFormat="1">
      <c r="A47" s="100">
        <v>45712</v>
      </c>
      <c r="B47" s="101" t="s">
        <v>222</v>
      </c>
      <c r="C47" s="107">
        <v>242000039357</v>
      </c>
      <c r="D47" s="102" t="s">
        <v>224</v>
      </c>
      <c r="E47" s="102" t="s">
        <v>205</v>
      </c>
      <c r="F47" s="103">
        <v>171.8</v>
      </c>
      <c r="G47" s="103">
        <v>143.16999999999999</v>
      </c>
      <c r="I47" s="106">
        <f t="shared" si="7"/>
        <v>28.630000000000024</v>
      </c>
    </row>
    <row r="48" spans="1:11" s="104" customFormat="1">
      <c r="A48" s="100">
        <v>45712</v>
      </c>
      <c r="B48" s="101" t="s">
        <v>223</v>
      </c>
      <c r="C48" s="107">
        <v>242000039472</v>
      </c>
      <c r="D48" s="102" t="s">
        <v>224</v>
      </c>
      <c r="E48" s="102" t="s">
        <v>205</v>
      </c>
      <c r="F48" s="103">
        <v>171.8</v>
      </c>
      <c r="G48" s="103">
        <v>143.16999999999999</v>
      </c>
      <c r="I48" s="106">
        <f t="shared" si="7"/>
        <v>28.630000000000024</v>
      </c>
    </row>
    <row r="49" spans="1:11" s="104" customFormat="1">
      <c r="A49" s="100">
        <v>45713</v>
      </c>
      <c r="B49" s="101" t="s">
        <v>227</v>
      </c>
      <c r="C49" s="101" t="s">
        <v>229</v>
      </c>
      <c r="D49" s="102" t="s">
        <v>228</v>
      </c>
      <c r="E49" s="102" t="s">
        <v>99</v>
      </c>
      <c r="F49" s="103">
        <v>9963.66</v>
      </c>
      <c r="G49" s="103">
        <v>8303.0499999999993</v>
      </c>
      <c r="I49" s="106">
        <f t="shared" si="7"/>
        <v>1660.6100000000006</v>
      </c>
    </row>
    <row r="50" spans="1:11" s="104" customFormat="1">
      <c r="A50" s="100">
        <v>45713</v>
      </c>
      <c r="B50" s="101" t="s">
        <v>230</v>
      </c>
      <c r="C50" s="101" t="s">
        <v>231</v>
      </c>
      <c r="D50" s="102" t="s">
        <v>235</v>
      </c>
      <c r="E50" s="102" t="s">
        <v>100</v>
      </c>
      <c r="F50" s="103">
        <v>14400</v>
      </c>
      <c r="G50" s="103">
        <v>12000</v>
      </c>
      <c r="I50" s="106">
        <f t="shared" si="7"/>
        <v>2400</v>
      </c>
    </row>
    <row r="51" spans="1:11" s="104" customFormat="1" ht="18.75">
      <c r="A51" s="100">
        <v>45713</v>
      </c>
      <c r="B51" s="101" t="s">
        <v>232</v>
      </c>
      <c r="C51" s="101" t="s">
        <v>233</v>
      </c>
      <c r="D51" s="102" t="s">
        <v>234</v>
      </c>
      <c r="E51" s="102" t="s">
        <v>100</v>
      </c>
      <c r="F51" s="103">
        <v>10800</v>
      </c>
      <c r="G51" s="103">
        <v>9000</v>
      </c>
      <c r="I51" s="106">
        <f t="shared" si="7"/>
        <v>1800</v>
      </c>
      <c r="J51" s="127">
        <f>SUM(I42:I51)</f>
        <v>14669.59</v>
      </c>
      <c r="K51" s="104" t="s">
        <v>241</v>
      </c>
    </row>
    <row r="52" spans="1:11" s="30" customFormat="1">
      <c r="A52" s="63"/>
      <c r="B52" s="64"/>
      <c r="C52" s="64"/>
      <c r="D52" s="65"/>
      <c r="E52" s="65"/>
      <c r="F52" s="66"/>
      <c r="G52" s="66"/>
      <c r="I52" s="25"/>
    </row>
    <row r="53" spans="1:11" s="104" customFormat="1">
      <c r="A53" s="100">
        <v>45720</v>
      </c>
      <c r="B53" s="101" t="s">
        <v>244</v>
      </c>
      <c r="C53" s="101" t="s">
        <v>237</v>
      </c>
      <c r="D53" s="102" t="s">
        <v>236</v>
      </c>
      <c r="E53" s="102" t="s">
        <v>86</v>
      </c>
      <c r="F53" s="103">
        <v>429.9</v>
      </c>
      <c r="G53" s="103">
        <v>358.25</v>
      </c>
      <c r="I53" s="105">
        <f>F53-G53</f>
        <v>71.649999999999977</v>
      </c>
    </row>
    <row r="54" spans="1:11" s="104" customFormat="1">
      <c r="A54" s="100">
        <v>45737</v>
      </c>
      <c r="B54" s="101" t="s">
        <v>242</v>
      </c>
      <c r="C54" s="107">
        <v>242000043013</v>
      </c>
      <c r="D54" s="102" t="s">
        <v>243</v>
      </c>
      <c r="E54" s="102" t="s">
        <v>205</v>
      </c>
      <c r="F54" s="103">
        <v>188</v>
      </c>
      <c r="G54" s="103">
        <v>156.66999999999999</v>
      </c>
      <c r="I54" s="105">
        <f>F54-G54</f>
        <v>31.330000000000013</v>
      </c>
      <c r="J54" s="105">
        <f>I53+I54</f>
        <v>102.97999999999999</v>
      </c>
    </row>
    <row r="55" spans="1:11" s="30" customFormat="1">
      <c r="A55" s="63"/>
      <c r="B55" s="64"/>
      <c r="C55" s="89"/>
      <c r="D55" s="82"/>
      <c r="E55" s="65"/>
      <c r="F55" s="66"/>
      <c r="G55" s="66"/>
      <c r="I55" s="25"/>
    </row>
    <row r="56" spans="1:11" s="104" customFormat="1">
      <c r="A56" s="100">
        <v>45751</v>
      </c>
      <c r="B56" s="101" t="s">
        <v>245</v>
      </c>
      <c r="C56" s="107">
        <v>3757</v>
      </c>
      <c r="D56" s="102" t="s">
        <v>247</v>
      </c>
      <c r="E56" s="102" t="s">
        <v>98</v>
      </c>
      <c r="F56" s="103">
        <v>6097.22</v>
      </c>
      <c r="G56" s="103">
        <v>5081.0200000000004</v>
      </c>
      <c r="I56" s="106">
        <f t="shared" ref="I56:I65" si="8">F56-G56</f>
        <v>1016.1999999999998</v>
      </c>
    </row>
    <row r="57" spans="1:11" s="104" customFormat="1">
      <c r="A57" s="100">
        <v>45751</v>
      </c>
      <c r="B57" s="101" t="s">
        <v>267</v>
      </c>
      <c r="C57" s="107">
        <v>92</v>
      </c>
      <c r="D57" s="102" t="s">
        <v>271</v>
      </c>
      <c r="E57" s="102" t="s">
        <v>196</v>
      </c>
      <c r="F57" s="103">
        <v>10052.64</v>
      </c>
      <c r="G57" s="103">
        <v>8377.2000000000007</v>
      </c>
      <c r="I57" s="106">
        <f t="shared" si="8"/>
        <v>1675.4399999999987</v>
      </c>
    </row>
    <row r="58" spans="1:11" s="104" customFormat="1">
      <c r="A58" s="100">
        <v>45754</v>
      </c>
      <c r="B58" s="101" t="s">
        <v>248</v>
      </c>
      <c r="C58" s="107" t="s">
        <v>249</v>
      </c>
      <c r="D58" s="102" t="s">
        <v>252</v>
      </c>
      <c r="E58" s="102" t="s">
        <v>269</v>
      </c>
      <c r="F58" s="103">
        <v>419.76</v>
      </c>
      <c r="G58" s="103">
        <v>349.8</v>
      </c>
      <c r="I58" s="106">
        <f t="shared" si="8"/>
        <v>69.95999999999998</v>
      </c>
    </row>
    <row r="59" spans="1:11" s="104" customFormat="1">
      <c r="A59" s="100">
        <v>45754</v>
      </c>
      <c r="B59" s="101" t="s">
        <v>250</v>
      </c>
      <c r="C59" s="107" t="s">
        <v>251</v>
      </c>
      <c r="D59" s="102" t="s">
        <v>253</v>
      </c>
      <c r="E59" s="102" t="s">
        <v>269</v>
      </c>
      <c r="F59" s="103">
        <v>419.76</v>
      </c>
      <c r="G59" s="103">
        <v>349.8</v>
      </c>
      <c r="I59" s="106">
        <f t="shared" si="8"/>
        <v>69.95999999999998</v>
      </c>
    </row>
    <row r="60" spans="1:11" s="104" customFormat="1">
      <c r="A60" s="100">
        <v>45754</v>
      </c>
      <c r="B60" s="101" t="s">
        <v>254</v>
      </c>
      <c r="C60" s="107" t="s">
        <v>255</v>
      </c>
      <c r="D60" s="102" t="s">
        <v>256</v>
      </c>
      <c r="E60" s="102" t="s">
        <v>269</v>
      </c>
      <c r="F60" s="103">
        <v>419.76</v>
      </c>
      <c r="G60" s="103">
        <v>349.8</v>
      </c>
      <c r="I60" s="106">
        <f t="shared" si="8"/>
        <v>69.95999999999998</v>
      </c>
    </row>
    <row r="61" spans="1:11" s="104" customFormat="1">
      <c r="A61" s="100">
        <v>45754</v>
      </c>
      <c r="B61" s="101" t="s">
        <v>257</v>
      </c>
      <c r="C61" s="107" t="s">
        <v>273</v>
      </c>
      <c r="D61" s="102" t="s">
        <v>258</v>
      </c>
      <c r="E61" s="102" t="s">
        <v>269</v>
      </c>
      <c r="F61" s="103">
        <v>419.76</v>
      </c>
      <c r="G61" s="103">
        <v>349.8</v>
      </c>
      <c r="I61" s="106">
        <f t="shared" si="8"/>
        <v>69.95999999999998</v>
      </c>
    </row>
    <row r="62" spans="1:11" s="104" customFormat="1">
      <c r="A62" s="100">
        <v>45754</v>
      </c>
      <c r="B62" s="101" t="s">
        <v>259</v>
      </c>
      <c r="C62" s="107" t="s">
        <v>260</v>
      </c>
      <c r="D62" s="102" t="s">
        <v>261</v>
      </c>
      <c r="E62" s="102" t="s">
        <v>269</v>
      </c>
      <c r="F62" s="103">
        <v>419.76</v>
      </c>
      <c r="G62" s="103">
        <v>349.8</v>
      </c>
      <c r="I62" s="106">
        <f t="shared" si="8"/>
        <v>69.95999999999998</v>
      </c>
    </row>
    <row r="63" spans="1:11" s="104" customFormat="1">
      <c r="A63" s="100">
        <v>45754</v>
      </c>
      <c r="B63" s="101" t="s">
        <v>262</v>
      </c>
      <c r="C63" s="101" t="s">
        <v>263</v>
      </c>
      <c r="D63" s="102" t="s">
        <v>264</v>
      </c>
      <c r="E63" s="102" t="s">
        <v>86</v>
      </c>
      <c r="F63" s="103">
        <v>429.9</v>
      </c>
      <c r="G63" s="103">
        <v>358.25</v>
      </c>
      <c r="I63" s="106">
        <f t="shared" si="8"/>
        <v>71.649999999999977</v>
      </c>
    </row>
    <row r="64" spans="1:11" s="104" customFormat="1">
      <c r="A64" s="100">
        <v>45754</v>
      </c>
      <c r="B64" s="101" t="s">
        <v>265</v>
      </c>
      <c r="C64" s="107">
        <v>242000043911</v>
      </c>
      <c r="D64" s="102" t="s">
        <v>266</v>
      </c>
      <c r="E64" s="102" t="s">
        <v>205</v>
      </c>
      <c r="F64" s="103">
        <v>428.96</v>
      </c>
      <c r="G64" s="103">
        <v>357.47</v>
      </c>
      <c r="I64" s="106">
        <f t="shared" si="8"/>
        <v>71.489999999999952</v>
      </c>
    </row>
    <row r="65" spans="1:12" s="104" customFormat="1">
      <c r="A65" s="100">
        <v>45761</v>
      </c>
      <c r="B65" s="101" t="s">
        <v>268</v>
      </c>
      <c r="C65" s="107">
        <v>24200044365</v>
      </c>
      <c r="D65" s="102" t="s">
        <v>270</v>
      </c>
      <c r="E65" s="102" t="s">
        <v>205</v>
      </c>
      <c r="F65" s="103">
        <v>198.5</v>
      </c>
      <c r="G65" s="103">
        <v>165.42</v>
      </c>
      <c r="I65" s="106">
        <f t="shared" si="8"/>
        <v>33.080000000000013</v>
      </c>
    </row>
    <row r="66" spans="1:12" s="104" customFormat="1">
      <c r="A66" s="100">
        <v>45762</v>
      </c>
      <c r="B66" s="115" t="s">
        <v>275</v>
      </c>
      <c r="C66" s="107">
        <v>7516742458</v>
      </c>
      <c r="D66" s="102" t="s">
        <v>274</v>
      </c>
      <c r="E66" s="102" t="s">
        <v>205</v>
      </c>
      <c r="F66" s="103">
        <v>-81</v>
      </c>
      <c r="G66" s="103">
        <f>F66/1.2</f>
        <v>-67.5</v>
      </c>
      <c r="I66" s="128">
        <f>F66-G66</f>
        <v>-13.5</v>
      </c>
      <c r="J66" s="105">
        <f>SUM(I56:I66)</f>
        <v>3204.1599999999985</v>
      </c>
    </row>
    <row r="67" spans="1:12" s="30" customFormat="1">
      <c r="A67" s="63"/>
      <c r="B67" s="64"/>
      <c r="C67" s="89"/>
      <c r="D67" s="82"/>
      <c r="E67" s="65"/>
      <c r="F67" s="66"/>
      <c r="G67" s="66"/>
      <c r="I67" s="25"/>
    </row>
    <row r="68" spans="1:12" s="104" customFormat="1">
      <c r="A68" s="100">
        <v>45776</v>
      </c>
      <c r="B68" s="126" t="s">
        <v>286</v>
      </c>
      <c r="C68" s="107" t="s">
        <v>285</v>
      </c>
      <c r="D68" s="102" t="s">
        <v>284</v>
      </c>
      <c r="E68" s="102" t="s">
        <v>94</v>
      </c>
      <c r="F68" s="103">
        <v>10213.799999999999</v>
      </c>
      <c r="G68" s="103">
        <v>8511.5</v>
      </c>
      <c r="I68" s="106">
        <f>F68-G68</f>
        <v>1702.2999999999993</v>
      </c>
    </row>
    <row r="69" spans="1:12" s="104" customFormat="1" ht="18.75">
      <c r="A69" s="100">
        <v>45776</v>
      </c>
      <c r="B69" s="100" t="s">
        <v>287</v>
      </c>
      <c r="C69" s="107" t="s">
        <v>283</v>
      </c>
      <c r="D69" s="102" t="s">
        <v>282</v>
      </c>
      <c r="E69" s="102" t="s">
        <v>281</v>
      </c>
      <c r="F69" s="103">
        <v>11076</v>
      </c>
      <c r="G69" s="103">
        <v>9230</v>
      </c>
      <c r="I69" s="106">
        <f>F69-G69</f>
        <v>1846</v>
      </c>
      <c r="J69" s="105">
        <f>SUM(I68:I69)</f>
        <v>3548.2999999999993</v>
      </c>
      <c r="K69" s="105">
        <f>J66+J69</f>
        <v>6752.4599999999973</v>
      </c>
      <c r="L69" s="127">
        <f>K69+J54</f>
        <v>6855.4399999999969</v>
      </c>
    </row>
    <row r="70" spans="1:12" s="104" customFormat="1">
      <c r="A70" s="100"/>
      <c r="B70" s="100"/>
      <c r="C70" s="107"/>
      <c r="D70" s="102"/>
      <c r="E70" s="102"/>
      <c r="F70" s="103"/>
      <c r="G70" s="103"/>
      <c r="I70" s="125"/>
    </row>
    <row r="71" spans="1:12" s="129" customFormat="1">
      <c r="A71" s="133">
        <v>45782</v>
      </c>
      <c r="B71" s="134" t="s">
        <v>288</v>
      </c>
      <c r="C71" s="135">
        <v>3623</v>
      </c>
      <c r="D71" s="111" t="s">
        <v>246</v>
      </c>
      <c r="E71" s="111" t="s">
        <v>101</v>
      </c>
      <c r="F71" s="136">
        <v>9885.64</v>
      </c>
      <c r="G71" s="136">
        <v>8238.0300000000007</v>
      </c>
      <c r="H71" s="137"/>
      <c r="I71" s="138">
        <f>F71-G71</f>
        <v>1647.6099999999988</v>
      </c>
    </row>
    <row r="72" spans="1:12" s="104" customFormat="1">
      <c r="A72" s="109">
        <v>45784</v>
      </c>
      <c r="B72" s="109" t="s">
        <v>289</v>
      </c>
      <c r="C72" s="131" t="s">
        <v>293</v>
      </c>
      <c r="D72" s="111" t="s">
        <v>294</v>
      </c>
      <c r="E72" s="111" t="s">
        <v>99</v>
      </c>
      <c r="F72" s="112">
        <v>1035.6600000000001</v>
      </c>
      <c r="G72" s="112">
        <v>863.05</v>
      </c>
      <c r="H72" s="113"/>
      <c r="I72" s="138">
        <f>F72-G72</f>
        <v>172.61000000000013</v>
      </c>
    </row>
    <row r="73" spans="1:12" s="104" customFormat="1">
      <c r="A73" s="109">
        <v>45784</v>
      </c>
      <c r="B73" s="109" t="s">
        <v>290</v>
      </c>
      <c r="C73" s="131">
        <v>987</v>
      </c>
      <c r="D73" s="111" t="s">
        <v>295</v>
      </c>
      <c r="E73" s="111" t="s">
        <v>118</v>
      </c>
      <c r="F73" s="112">
        <v>79002</v>
      </c>
      <c r="G73" s="112">
        <v>65835</v>
      </c>
      <c r="H73" s="113"/>
      <c r="I73" s="138">
        <f t="shared" ref="I73:I79" si="9">F73-G73</f>
        <v>13167</v>
      </c>
    </row>
    <row r="74" spans="1:12" s="104" customFormat="1">
      <c r="A74" s="109">
        <v>45784</v>
      </c>
      <c r="B74" s="109" t="s">
        <v>291</v>
      </c>
      <c r="C74" s="131" t="s">
        <v>297</v>
      </c>
      <c r="D74" s="111" t="s">
        <v>296</v>
      </c>
      <c r="E74" s="111" t="s">
        <v>99</v>
      </c>
      <c r="F74" s="112">
        <v>13624.24</v>
      </c>
      <c r="G74" s="112">
        <v>11353.53</v>
      </c>
      <c r="H74" s="113"/>
      <c r="I74" s="138">
        <f t="shared" si="9"/>
        <v>2270.7099999999991</v>
      </c>
    </row>
    <row r="75" spans="1:12" s="104" customFormat="1">
      <c r="A75" s="109">
        <v>45784</v>
      </c>
      <c r="B75" s="109" t="s">
        <v>292</v>
      </c>
      <c r="C75" s="131" t="s">
        <v>299</v>
      </c>
      <c r="D75" s="111" t="s">
        <v>298</v>
      </c>
      <c r="E75" s="111" t="s">
        <v>86</v>
      </c>
      <c r="F75" s="112">
        <v>429.9</v>
      </c>
      <c r="G75" s="112">
        <v>358.25</v>
      </c>
      <c r="H75" s="113"/>
      <c r="I75" s="138">
        <f t="shared" si="9"/>
        <v>71.649999999999977</v>
      </c>
    </row>
    <row r="76" spans="1:12" s="104" customFormat="1">
      <c r="A76" s="109">
        <v>45791</v>
      </c>
      <c r="B76" s="130" t="s">
        <v>305</v>
      </c>
      <c r="C76" s="131">
        <v>7516774403</v>
      </c>
      <c r="D76" s="111" t="s">
        <v>306</v>
      </c>
      <c r="E76" s="111" t="s">
        <v>205</v>
      </c>
      <c r="F76" s="112">
        <v>-204.84</v>
      </c>
      <c r="G76" s="112">
        <v>-170.7</v>
      </c>
      <c r="H76" s="113"/>
      <c r="I76" s="132">
        <f t="shared" si="9"/>
        <v>-34.140000000000015</v>
      </c>
      <c r="J76" s="105"/>
    </row>
    <row r="77" spans="1:12" s="104" customFormat="1">
      <c r="A77" s="109">
        <v>45792</v>
      </c>
      <c r="B77" s="109" t="s">
        <v>301</v>
      </c>
      <c r="C77" s="131" t="s">
        <v>302</v>
      </c>
      <c r="D77" s="111" t="s">
        <v>304</v>
      </c>
      <c r="E77" s="111" t="s">
        <v>303</v>
      </c>
      <c r="F77" s="112">
        <v>1440</v>
      </c>
      <c r="G77" s="112">
        <v>1200</v>
      </c>
      <c r="H77" s="113"/>
      <c r="I77" s="138">
        <f t="shared" si="9"/>
        <v>240</v>
      </c>
      <c r="J77" s="105"/>
    </row>
    <row r="78" spans="1:12" s="104" customFormat="1">
      <c r="A78" s="109">
        <v>45797</v>
      </c>
      <c r="B78" s="109" t="s">
        <v>307</v>
      </c>
      <c r="C78" s="131" t="s">
        <v>308</v>
      </c>
      <c r="D78" s="111" t="s">
        <v>315</v>
      </c>
      <c r="E78" s="111" t="s">
        <v>99</v>
      </c>
      <c r="F78" s="112">
        <v>1337.81</v>
      </c>
      <c r="G78" s="112">
        <v>1114.8399999999999</v>
      </c>
      <c r="H78" s="113"/>
      <c r="I78" s="138">
        <f t="shared" si="9"/>
        <v>222.97000000000003</v>
      </c>
      <c r="J78" s="105"/>
    </row>
    <row r="79" spans="1:12" s="104" customFormat="1" ht="15.75">
      <c r="A79" s="109">
        <v>45797</v>
      </c>
      <c r="B79" s="109" t="s">
        <v>310</v>
      </c>
      <c r="C79" s="131" t="s">
        <v>311</v>
      </c>
      <c r="D79" s="111" t="s">
        <v>312</v>
      </c>
      <c r="E79" s="111" t="s">
        <v>99</v>
      </c>
      <c r="F79" s="112">
        <v>3277.99</v>
      </c>
      <c r="G79" s="112">
        <v>2731.66</v>
      </c>
      <c r="H79" s="113"/>
      <c r="I79" s="138">
        <f t="shared" si="9"/>
        <v>546.32999999999993</v>
      </c>
      <c r="J79" s="105">
        <f>SUM(I71:I79)</f>
        <v>18304.740000000005</v>
      </c>
      <c r="K79" s="104" t="s">
        <v>330</v>
      </c>
    </row>
    <row r="80" spans="1:12" s="104" customFormat="1">
      <c r="A80" s="119">
        <v>45820</v>
      </c>
      <c r="B80" s="119" t="s">
        <v>325</v>
      </c>
      <c r="C80" s="191" t="s">
        <v>314</v>
      </c>
      <c r="D80" s="121" t="s">
        <v>309</v>
      </c>
      <c r="E80" s="121" t="s">
        <v>99</v>
      </c>
      <c r="F80" s="122">
        <f>G80*1.2</f>
        <v>218.4</v>
      </c>
      <c r="G80" s="122">
        <v>182</v>
      </c>
      <c r="H80" s="124"/>
      <c r="I80" s="192">
        <f>F80-G80</f>
        <v>36.400000000000006</v>
      </c>
      <c r="J80" s="105"/>
    </row>
    <row r="81" spans="1:11" s="104" customFormat="1">
      <c r="A81" s="119">
        <v>45819</v>
      </c>
      <c r="B81" s="119" t="s">
        <v>327</v>
      </c>
      <c r="C81" s="191">
        <v>104</v>
      </c>
      <c r="D81" s="121" t="s">
        <v>328</v>
      </c>
      <c r="E81" s="121" t="s">
        <v>196</v>
      </c>
      <c r="F81" s="122">
        <v>12159.6</v>
      </c>
      <c r="G81" s="122">
        <v>14591.52</v>
      </c>
      <c r="H81" s="124"/>
      <c r="I81" s="192">
        <f>G81-F81</f>
        <v>2431.92</v>
      </c>
      <c r="J81" s="105"/>
    </row>
    <row r="82" spans="1:11" s="104" customFormat="1">
      <c r="A82" s="119">
        <v>45819</v>
      </c>
      <c r="B82" s="119" t="s">
        <v>326</v>
      </c>
      <c r="C82" s="191">
        <v>105</v>
      </c>
      <c r="D82" s="121" t="s">
        <v>329</v>
      </c>
      <c r="E82" s="121" t="s">
        <v>196</v>
      </c>
      <c r="F82" s="122">
        <v>1563.84</v>
      </c>
      <c r="G82" s="122">
        <v>1303.2</v>
      </c>
      <c r="H82" s="124"/>
      <c r="I82" s="192">
        <f t="shared" ref="I82:I90" si="10">F82-G82</f>
        <v>260.63999999999987</v>
      </c>
      <c r="J82" s="105"/>
    </row>
    <row r="83" spans="1:11" s="104" customFormat="1">
      <c r="A83" s="119">
        <v>45811</v>
      </c>
      <c r="B83" s="119" t="s">
        <v>317</v>
      </c>
      <c r="C83" s="191">
        <v>999</v>
      </c>
      <c r="D83" s="121" t="s">
        <v>316</v>
      </c>
      <c r="E83" s="121" t="s">
        <v>118</v>
      </c>
      <c r="F83" s="122">
        <v>23095.200000000001</v>
      </c>
      <c r="G83" s="122">
        <v>19246</v>
      </c>
      <c r="H83" s="124"/>
      <c r="I83" s="192">
        <f t="shared" si="10"/>
        <v>3849.2000000000007</v>
      </c>
      <c r="J83" s="105"/>
    </row>
    <row r="84" spans="1:11" s="104" customFormat="1">
      <c r="A84" s="119">
        <v>45821</v>
      </c>
      <c r="B84" s="119" t="s">
        <v>320</v>
      </c>
      <c r="C84" s="191" t="s">
        <v>321</v>
      </c>
      <c r="D84" s="121" t="s">
        <v>322</v>
      </c>
      <c r="E84" s="121" t="s">
        <v>86</v>
      </c>
      <c r="F84" s="122">
        <f>G84*1.2</f>
        <v>429.74399999999997</v>
      </c>
      <c r="G84" s="122">
        <v>358.12</v>
      </c>
      <c r="H84" s="124"/>
      <c r="I84" s="192">
        <f t="shared" si="10"/>
        <v>71.623999999999967</v>
      </c>
      <c r="J84" s="105"/>
    </row>
    <row r="85" spans="1:11" s="104" customFormat="1">
      <c r="A85" s="119">
        <v>45821</v>
      </c>
      <c r="B85" s="120" t="s">
        <v>333</v>
      </c>
      <c r="C85" s="120" t="s">
        <v>323</v>
      </c>
      <c r="D85" s="121" t="s">
        <v>92</v>
      </c>
      <c r="E85" s="121" t="s">
        <v>73</v>
      </c>
      <c r="F85" s="122">
        <v>528</v>
      </c>
      <c r="G85" s="122">
        <v>440</v>
      </c>
      <c r="H85" s="124"/>
      <c r="I85" s="192">
        <f t="shared" si="10"/>
        <v>88</v>
      </c>
      <c r="J85" s="105"/>
    </row>
    <row r="86" spans="1:11" s="104" customFormat="1" ht="21">
      <c r="A86" s="119">
        <v>45835</v>
      </c>
      <c r="B86" s="120" t="s">
        <v>332</v>
      </c>
      <c r="C86" s="120" t="s">
        <v>324</v>
      </c>
      <c r="D86" s="121" t="s">
        <v>92</v>
      </c>
      <c r="E86" s="121" t="s">
        <v>47</v>
      </c>
      <c r="F86" s="122">
        <v>14902.32</v>
      </c>
      <c r="G86" s="122">
        <v>12418.6</v>
      </c>
      <c r="H86" s="124"/>
      <c r="I86" s="192">
        <f t="shared" si="10"/>
        <v>2483.7199999999993</v>
      </c>
      <c r="J86" s="142">
        <f>SUM(I80:I86)</f>
        <v>9221.5040000000008</v>
      </c>
    </row>
    <row r="87" spans="1:11" s="104" customFormat="1">
      <c r="A87" s="181">
        <v>45860</v>
      </c>
      <c r="B87" s="182" t="s">
        <v>359</v>
      </c>
      <c r="C87" s="182" t="s">
        <v>358</v>
      </c>
      <c r="D87" s="183" t="s">
        <v>360</v>
      </c>
      <c r="E87" s="183"/>
      <c r="F87" s="184">
        <v>-418.68</v>
      </c>
      <c r="G87" s="184">
        <v>-348.9</v>
      </c>
      <c r="H87" s="187"/>
      <c r="I87" s="188">
        <f t="shared" si="10"/>
        <v>-69.78000000000003</v>
      </c>
      <c r="J87" s="105"/>
    </row>
    <row r="88" spans="1:11" s="104" customFormat="1">
      <c r="A88" s="181">
        <v>45856</v>
      </c>
      <c r="B88" s="182" t="s">
        <v>336</v>
      </c>
      <c r="C88" s="182">
        <v>3783</v>
      </c>
      <c r="D88" s="183" t="s">
        <v>337</v>
      </c>
      <c r="E88" s="183" t="s">
        <v>98</v>
      </c>
      <c r="F88" s="185">
        <v>2385.65</v>
      </c>
      <c r="G88" s="185">
        <v>1988.04</v>
      </c>
      <c r="H88" s="189"/>
      <c r="I88" s="190">
        <f t="shared" si="10"/>
        <v>397.61000000000013</v>
      </c>
      <c r="J88" s="105"/>
    </row>
    <row r="89" spans="1:11" s="104" customFormat="1">
      <c r="A89" s="181">
        <v>45856</v>
      </c>
      <c r="B89" s="182" t="s">
        <v>335</v>
      </c>
      <c r="C89" s="182" t="s">
        <v>338</v>
      </c>
      <c r="D89" s="183" t="s">
        <v>339</v>
      </c>
      <c r="E89" s="183" t="s">
        <v>97</v>
      </c>
      <c r="F89" s="185">
        <v>9935.8700000000008</v>
      </c>
      <c r="G89" s="185">
        <v>8279.89</v>
      </c>
      <c r="H89" s="189"/>
      <c r="I89" s="190">
        <f t="shared" si="10"/>
        <v>1655.9800000000014</v>
      </c>
      <c r="J89" s="105"/>
    </row>
    <row r="90" spans="1:11" s="104" customFormat="1">
      <c r="A90" s="181">
        <v>45860</v>
      </c>
      <c r="B90" s="182" t="s">
        <v>342</v>
      </c>
      <c r="C90" s="182">
        <v>11243</v>
      </c>
      <c r="D90" s="183" t="s">
        <v>341</v>
      </c>
      <c r="E90" s="183" t="s">
        <v>340</v>
      </c>
      <c r="F90" s="185">
        <v>556</v>
      </c>
      <c r="G90" s="185">
        <v>463.33</v>
      </c>
      <c r="H90" s="189"/>
      <c r="I90" s="190">
        <f t="shared" si="10"/>
        <v>92.670000000000016</v>
      </c>
      <c r="J90" s="105"/>
    </row>
    <row r="91" spans="1:11" s="104" customFormat="1">
      <c r="A91" s="181">
        <v>45854</v>
      </c>
      <c r="B91" s="182" t="s">
        <v>343</v>
      </c>
      <c r="C91" s="186" t="s">
        <v>344</v>
      </c>
      <c r="D91" s="183" t="s">
        <v>345</v>
      </c>
      <c r="E91" s="183" t="s">
        <v>346</v>
      </c>
      <c r="F91" s="185">
        <v>3281.23</v>
      </c>
      <c r="G91" s="185">
        <v>2734.36</v>
      </c>
      <c r="H91" s="189"/>
      <c r="I91" s="190">
        <f>F91-G91</f>
        <v>546.86999999999989</v>
      </c>
      <c r="J91" s="105"/>
    </row>
    <row r="92" spans="1:11" s="104" customFormat="1" ht="21">
      <c r="A92" s="181">
        <v>45863</v>
      </c>
      <c r="B92" s="182" t="s">
        <v>347</v>
      </c>
      <c r="C92" s="186">
        <v>118</v>
      </c>
      <c r="D92" s="183" t="s">
        <v>348</v>
      </c>
      <c r="E92" s="183" t="s">
        <v>102</v>
      </c>
      <c r="F92" s="185">
        <f>G92*1.2</f>
        <v>759.6</v>
      </c>
      <c r="G92" s="185">
        <v>633</v>
      </c>
      <c r="H92" s="189"/>
      <c r="I92" s="190">
        <f t="shared" ref="I92:I95" si="11">F92-G92</f>
        <v>126.60000000000002</v>
      </c>
      <c r="J92" s="142">
        <f>I88+I89+I90+I91+I92+I87</f>
        <v>2749.9500000000012</v>
      </c>
    </row>
    <row r="93" spans="1:11" s="104" customFormat="1">
      <c r="A93" s="84">
        <v>45887</v>
      </c>
      <c r="B93" s="85" t="s">
        <v>351</v>
      </c>
      <c r="C93" s="177" t="s">
        <v>352</v>
      </c>
      <c r="D93" s="87" t="s">
        <v>353</v>
      </c>
      <c r="E93" s="87" t="s">
        <v>99</v>
      </c>
      <c r="F93" s="88">
        <v>358.9</v>
      </c>
      <c r="G93" s="88">
        <v>299.08</v>
      </c>
      <c r="H93" s="178"/>
      <c r="I93" s="180">
        <f t="shared" si="11"/>
        <v>59.819999999999993</v>
      </c>
      <c r="J93" s="105"/>
    </row>
    <row r="94" spans="1:11" s="104" customFormat="1">
      <c r="A94" s="84">
        <v>45887</v>
      </c>
      <c r="B94" s="85" t="s">
        <v>354</v>
      </c>
      <c r="C94" s="177" t="s">
        <v>355</v>
      </c>
      <c r="D94" s="87" t="s">
        <v>356</v>
      </c>
      <c r="E94" s="87" t="s">
        <v>97</v>
      </c>
      <c r="F94" s="88">
        <v>2136.31</v>
      </c>
      <c r="G94" s="88">
        <v>1780.26</v>
      </c>
      <c r="H94" s="178"/>
      <c r="I94" s="180">
        <f t="shared" si="11"/>
        <v>356.04999999999995</v>
      </c>
      <c r="J94" s="105"/>
    </row>
    <row r="95" spans="1:11" s="104" customFormat="1">
      <c r="A95" s="195">
        <v>45915</v>
      </c>
      <c r="B95" s="196" t="s">
        <v>392</v>
      </c>
      <c r="C95" s="197">
        <v>3703</v>
      </c>
      <c r="D95" s="198" t="s">
        <v>357</v>
      </c>
      <c r="E95" s="198" t="s">
        <v>101</v>
      </c>
      <c r="F95" s="199">
        <v>40248.730000000003</v>
      </c>
      <c r="G95" s="199">
        <v>33540.61</v>
      </c>
      <c r="H95" s="200"/>
      <c r="I95" s="201">
        <f t="shared" si="11"/>
        <v>6708.1200000000026</v>
      </c>
      <c r="J95" s="202"/>
    </row>
    <row r="96" spans="1:11" s="104" customFormat="1" ht="21">
      <c r="A96" s="195">
        <v>45888</v>
      </c>
      <c r="B96" s="196">
        <v>643</v>
      </c>
      <c r="C96" s="197">
        <v>3744</v>
      </c>
      <c r="D96" s="198" t="s">
        <v>400</v>
      </c>
      <c r="E96" s="198" t="s">
        <v>101</v>
      </c>
      <c r="F96" s="199">
        <v>3682.66</v>
      </c>
      <c r="G96" s="199">
        <v>3068.88</v>
      </c>
      <c r="H96" s="200"/>
      <c r="I96" s="201">
        <f>F96-G96</f>
        <v>613.77999999999975</v>
      </c>
      <c r="J96" s="203">
        <f>I95+I96</f>
        <v>7321.9000000000024</v>
      </c>
      <c r="K96" s="105">
        <f>J96+J118</f>
        <v>7937.9500000000025</v>
      </c>
    </row>
    <row r="97" spans="1:11" s="104" customFormat="1">
      <c r="J97" s="105"/>
    </row>
    <row r="98" spans="1:11" s="104" customFormat="1">
      <c r="A98" s="139">
        <v>45933</v>
      </c>
      <c r="B98" s="140">
        <v>645</v>
      </c>
      <c r="C98" s="108">
        <v>3822</v>
      </c>
      <c r="D98" s="82" t="s">
        <v>413</v>
      </c>
      <c r="E98" s="82" t="s">
        <v>98</v>
      </c>
      <c r="F98" s="141">
        <v>173.12</v>
      </c>
      <c r="G98" s="141">
        <v>144.27000000000001</v>
      </c>
      <c r="H98" s="49"/>
      <c r="I98" s="194">
        <f t="shared" ref="I98:I104" si="12">F98-G98</f>
        <v>28.849999999999994</v>
      </c>
      <c r="J98" s="105"/>
    </row>
    <row r="99" spans="1:11" s="104" customFormat="1">
      <c r="A99" s="139">
        <v>45943</v>
      </c>
      <c r="B99" s="140">
        <v>675</v>
      </c>
      <c r="C99" s="108">
        <v>133087</v>
      </c>
      <c r="D99" s="82" t="s">
        <v>412</v>
      </c>
      <c r="E99" s="82" t="s">
        <v>411</v>
      </c>
      <c r="F99" s="141">
        <v>2790</v>
      </c>
      <c r="G99" s="141">
        <v>2325</v>
      </c>
      <c r="H99" s="49"/>
      <c r="I99" s="194">
        <f t="shared" si="12"/>
        <v>465</v>
      </c>
      <c r="J99" s="105"/>
    </row>
    <row r="100" spans="1:11" s="104" customFormat="1">
      <c r="A100" s="139">
        <v>45950</v>
      </c>
      <c r="B100" s="140">
        <v>702</v>
      </c>
      <c r="C100" s="108" t="s">
        <v>410</v>
      </c>
      <c r="D100" s="82" t="s">
        <v>409</v>
      </c>
      <c r="E100" s="82" t="s">
        <v>94</v>
      </c>
      <c r="F100" s="141">
        <v>1116</v>
      </c>
      <c r="G100" s="141">
        <v>930</v>
      </c>
      <c r="H100" s="49"/>
      <c r="I100" s="194">
        <f t="shared" si="12"/>
        <v>186</v>
      </c>
      <c r="J100" s="105">
        <f>I100+I99+I98</f>
        <v>679.85</v>
      </c>
    </row>
    <row r="101" spans="1:11" s="104" customFormat="1">
      <c r="A101" s="139">
        <v>45989</v>
      </c>
      <c r="B101" s="140">
        <v>849</v>
      </c>
      <c r="C101" s="108" t="s">
        <v>399</v>
      </c>
      <c r="D101" s="82" t="s">
        <v>398</v>
      </c>
      <c r="E101" s="82" t="s">
        <v>99</v>
      </c>
      <c r="F101" s="141">
        <v>385.2</v>
      </c>
      <c r="G101" s="141">
        <v>321</v>
      </c>
      <c r="H101" s="49"/>
      <c r="I101" s="194">
        <f>F101-G101</f>
        <v>64.199999999999989</v>
      </c>
      <c r="J101" s="105"/>
    </row>
    <row r="102" spans="1:11" s="104" customFormat="1">
      <c r="A102" s="139">
        <v>45967</v>
      </c>
      <c r="B102" s="140">
        <v>718</v>
      </c>
      <c r="C102" s="108">
        <v>142</v>
      </c>
      <c r="D102" s="82" t="s">
        <v>408</v>
      </c>
      <c r="E102" s="82" t="s">
        <v>196</v>
      </c>
      <c r="F102" s="141">
        <v>2184</v>
      </c>
      <c r="G102" s="141">
        <v>1820</v>
      </c>
      <c r="H102" s="49"/>
      <c r="I102" s="194">
        <f t="shared" si="12"/>
        <v>364</v>
      </c>
      <c r="J102" s="105"/>
    </row>
    <row r="103" spans="1:11" s="30" customFormat="1">
      <c r="A103" s="63">
        <v>45979</v>
      </c>
      <c r="B103" s="64">
        <v>746</v>
      </c>
      <c r="C103" s="140" t="s">
        <v>407</v>
      </c>
      <c r="D103" s="82" t="s">
        <v>92</v>
      </c>
      <c r="E103" s="82" t="s">
        <v>47</v>
      </c>
      <c r="F103" s="66">
        <v>4988.95</v>
      </c>
      <c r="G103" s="66">
        <v>4157.46</v>
      </c>
      <c r="I103" s="194">
        <f t="shared" si="12"/>
        <v>831.48999999999978</v>
      </c>
      <c r="J103" s="25">
        <f>I101+I102+I103</f>
        <v>1259.6899999999998</v>
      </c>
      <c r="K103" s="25">
        <f>J103+J100</f>
        <v>1939.54</v>
      </c>
    </row>
    <row r="104" spans="1:11" s="30" customFormat="1">
      <c r="A104" s="63">
        <v>45996</v>
      </c>
      <c r="B104" s="64">
        <v>914</v>
      </c>
      <c r="C104" s="140" t="s">
        <v>416</v>
      </c>
      <c r="D104" s="82" t="s">
        <v>415</v>
      </c>
      <c r="E104" s="82" t="s">
        <v>156</v>
      </c>
      <c r="F104" s="66">
        <v>131.69999999999999</v>
      </c>
      <c r="G104" s="66">
        <v>109.75</v>
      </c>
      <c r="I104" s="194">
        <f t="shared" si="12"/>
        <v>21.949999999999989</v>
      </c>
      <c r="J104" s="25"/>
    </row>
    <row r="105" spans="1:11" ht="18.75">
      <c r="A105" s="230" t="s">
        <v>18</v>
      </c>
      <c r="B105" s="230"/>
      <c r="C105" s="230"/>
      <c r="D105" s="230"/>
      <c r="E105" s="230"/>
      <c r="F105" s="67"/>
      <c r="G105" s="66">
        <f>SUM(G9:G20)</f>
        <v>109273.48000000001</v>
      </c>
      <c r="H105" s="25">
        <f>G105*0.145</f>
        <v>15844.6546</v>
      </c>
      <c r="I105" s="25"/>
      <c r="J105" s="25"/>
      <c r="K105" s="25">
        <f>H21+H31+J40+J51</f>
        <v>72209.966666666674</v>
      </c>
    </row>
    <row r="106" spans="1:11" ht="18.75">
      <c r="A106" s="231"/>
      <c r="B106" s="232"/>
      <c r="C106" s="232"/>
      <c r="D106" s="232"/>
      <c r="E106" s="233"/>
      <c r="F106" s="67"/>
      <c r="G106" s="68"/>
    </row>
    <row r="107" spans="1:11" ht="18.75">
      <c r="A107" s="234"/>
      <c r="B107" s="235"/>
      <c r="C107" s="235"/>
      <c r="D107" s="235"/>
      <c r="E107" s="236"/>
      <c r="F107" s="69"/>
      <c r="G107" s="69"/>
    </row>
    <row r="108" spans="1:11" ht="18.75">
      <c r="A108" s="70"/>
      <c r="B108" s="70"/>
      <c r="C108" s="70"/>
      <c r="D108" s="70"/>
      <c r="E108" s="70"/>
      <c r="F108" s="71"/>
      <c r="G108" s="71"/>
      <c r="J108" s="25">
        <f>H21+H31+J40+J51+L69+J79+J86+J92</f>
        <v>109341.60066666668</v>
      </c>
    </row>
    <row r="109" spans="1:11">
      <c r="A109" s="226" t="s">
        <v>70</v>
      </c>
      <c r="B109" s="226"/>
      <c r="C109" s="226"/>
      <c r="D109" s="30"/>
      <c r="E109" s="25"/>
      <c r="F109" s="227" t="s">
        <v>71</v>
      </c>
      <c r="G109" s="227"/>
    </row>
    <row r="110" spans="1:11">
      <c r="A110" s="72"/>
      <c r="B110" s="34"/>
      <c r="C110" s="34"/>
      <c r="D110" s="30"/>
      <c r="E110" s="30"/>
      <c r="F110" s="25"/>
      <c r="G110" s="25"/>
    </row>
    <row r="111" spans="1:11" s="49" customFormat="1">
      <c r="A111" s="139">
        <v>45713</v>
      </c>
      <c r="B111" s="140" t="s">
        <v>218</v>
      </c>
      <c r="C111" s="140" t="s">
        <v>209</v>
      </c>
      <c r="D111" s="82" t="s">
        <v>220</v>
      </c>
      <c r="E111" s="82" t="s">
        <v>99</v>
      </c>
      <c r="F111" s="141">
        <v>1500</v>
      </c>
      <c r="G111" s="141">
        <v>1250</v>
      </c>
    </row>
    <row r="112" spans="1:11" s="49" customFormat="1">
      <c r="A112" s="139">
        <v>45708</v>
      </c>
      <c r="B112" s="140" t="s">
        <v>221</v>
      </c>
      <c r="C112" s="140">
        <v>7516643653</v>
      </c>
      <c r="D112" s="82" t="s">
        <v>219</v>
      </c>
      <c r="E112" s="82" t="s">
        <v>205</v>
      </c>
      <c r="F112" s="141">
        <v>580.5</v>
      </c>
      <c r="G112" s="141">
        <v>483.75</v>
      </c>
    </row>
    <row r="113" spans="1:11" s="49" customFormat="1">
      <c r="A113" s="139">
        <v>45796</v>
      </c>
      <c r="B113" s="140" t="s">
        <v>379</v>
      </c>
      <c r="C113" s="140" t="s">
        <v>380</v>
      </c>
      <c r="D113" s="82" t="s">
        <v>382</v>
      </c>
      <c r="E113" s="82" t="s">
        <v>381</v>
      </c>
      <c r="F113" s="141">
        <v>597.54</v>
      </c>
      <c r="G113" s="141">
        <v>497.95</v>
      </c>
    </row>
    <row r="114" spans="1:11" s="49" customFormat="1">
      <c r="A114" s="139">
        <v>45824</v>
      </c>
      <c r="B114" s="140" t="s">
        <v>375</v>
      </c>
      <c r="C114" s="140" t="s">
        <v>378</v>
      </c>
      <c r="D114" s="82" t="s">
        <v>377</v>
      </c>
      <c r="E114" s="82" t="s">
        <v>376</v>
      </c>
      <c r="F114" s="141">
        <v>1243</v>
      </c>
      <c r="G114" s="141">
        <v>1035.83</v>
      </c>
    </row>
    <row r="115" spans="1:11" s="49" customFormat="1">
      <c r="A115" s="84">
        <v>45894</v>
      </c>
      <c r="B115" s="85" t="s">
        <v>361</v>
      </c>
      <c r="C115" s="85">
        <v>55974</v>
      </c>
      <c r="D115" s="87" t="s">
        <v>362</v>
      </c>
      <c r="E115" s="87" t="s">
        <v>205</v>
      </c>
      <c r="F115" s="88">
        <v>183.2</v>
      </c>
      <c r="G115" s="88">
        <v>152.66999999999999</v>
      </c>
      <c r="H115" s="178"/>
      <c r="I115" s="179">
        <f t="shared" ref="I115:I117" si="13">F115-G115</f>
        <v>30.53</v>
      </c>
    </row>
    <row r="116" spans="1:11" s="49" customFormat="1">
      <c r="A116" s="84">
        <v>45894</v>
      </c>
      <c r="B116" s="85" t="s">
        <v>365</v>
      </c>
      <c r="C116" s="85" t="s">
        <v>366</v>
      </c>
      <c r="D116" s="87" t="s">
        <v>364</v>
      </c>
      <c r="E116" s="87" t="s">
        <v>363</v>
      </c>
      <c r="F116" s="88">
        <v>190.73</v>
      </c>
      <c r="G116" s="88">
        <v>158.94</v>
      </c>
      <c r="H116" s="178"/>
      <c r="I116" s="179">
        <f t="shared" si="13"/>
        <v>31.789999999999992</v>
      </c>
    </row>
    <row r="117" spans="1:11" s="49" customFormat="1">
      <c r="A117" s="84">
        <v>45840</v>
      </c>
      <c r="B117" s="85" t="s">
        <v>369</v>
      </c>
      <c r="C117" s="177" t="s">
        <v>370</v>
      </c>
      <c r="D117" s="87" t="s">
        <v>368</v>
      </c>
      <c r="E117" s="87" t="s">
        <v>367</v>
      </c>
      <c r="F117" s="88">
        <v>542.53</v>
      </c>
      <c r="G117" s="88">
        <v>452.11</v>
      </c>
      <c r="H117" s="178"/>
      <c r="I117" s="179">
        <f t="shared" si="13"/>
        <v>90.419999999999959</v>
      </c>
    </row>
    <row r="118" spans="1:11" s="49" customFormat="1">
      <c r="A118" s="84">
        <v>45894</v>
      </c>
      <c r="B118" s="85" t="s">
        <v>373</v>
      </c>
      <c r="C118" s="177">
        <v>1226338</v>
      </c>
      <c r="D118" s="87" t="s">
        <v>372</v>
      </c>
      <c r="E118" s="87" t="s">
        <v>371</v>
      </c>
      <c r="F118" s="88">
        <v>284.64</v>
      </c>
      <c r="G118" s="88">
        <v>237.2</v>
      </c>
      <c r="H118" s="178"/>
      <c r="I118" s="179">
        <f>F118-G118</f>
        <v>47.44</v>
      </c>
      <c r="J118" s="179">
        <f>I115+I116+I117+I118+I93+I94</f>
        <v>616.04999999999995</v>
      </c>
      <c r="K118" s="49" t="s">
        <v>393</v>
      </c>
    </row>
    <row r="119" spans="1:11" s="49" customFormat="1">
      <c r="A119" s="143"/>
      <c r="B119" s="144"/>
      <c r="C119" s="145"/>
      <c r="D119" s="41"/>
      <c r="E119" s="41"/>
      <c r="F119" s="39">
        <f>SUM(F111:F118)</f>
        <v>5122.1399999999994</v>
      </c>
      <c r="G119" s="39"/>
    </row>
    <row r="120" spans="1:11">
      <c r="E120" s="4"/>
      <c r="F120" s="124" t="s">
        <v>279</v>
      </c>
      <c r="G120" s="25">
        <f>G6+G7+G8</f>
        <v>2420</v>
      </c>
    </row>
    <row r="121" spans="1:11" s="30" customFormat="1">
      <c r="E121" s="4"/>
      <c r="F121" s="113" t="s">
        <v>278</v>
      </c>
      <c r="G121" s="25">
        <f>G9+G10+G11+G12+G13+G16+G17+G18+G20+G24+G25+G26+G28+G29+G30+G14+G15+G19+G23+G27</f>
        <v>204723.13333333333</v>
      </c>
    </row>
    <row r="122" spans="1:11">
      <c r="F122" s="104" t="s">
        <v>277</v>
      </c>
      <c r="G122" s="25">
        <f>SUM(G33:G103)+SUM(G111:G118)</f>
        <v>397071.84</v>
      </c>
    </row>
    <row r="124" spans="1:11">
      <c r="F124" s="1" t="s">
        <v>18</v>
      </c>
      <c r="G124" s="36">
        <f>SUM(G120:G122)</f>
        <v>604214.97333333339</v>
      </c>
      <c r="H124" s="25">
        <f>G124*1.2</f>
        <v>725057.96799999999</v>
      </c>
    </row>
    <row r="125" spans="1:11">
      <c r="F125" s="30"/>
    </row>
    <row r="126" spans="1:11">
      <c r="F126" s="75" t="s">
        <v>280</v>
      </c>
      <c r="G126" s="25">
        <f>G5</f>
        <v>6559.2166666666672</v>
      </c>
    </row>
    <row r="127" spans="1:11">
      <c r="G127" s="25">
        <f>G124+G126</f>
        <v>610774.19000000006</v>
      </c>
      <c r="H127" s="30" t="s">
        <v>374</v>
      </c>
    </row>
    <row r="128" spans="1:11">
      <c r="G128" s="25"/>
    </row>
  </sheetData>
  <mergeCells count="7">
    <mergeCell ref="A109:C109"/>
    <mergeCell ref="F109:G109"/>
    <mergeCell ref="A1:G1"/>
    <mergeCell ref="A2:G2"/>
    <mergeCell ref="A105:E105"/>
    <mergeCell ref="A106:E106"/>
    <mergeCell ref="A107:E10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33"/>
  <sheetViews>
    <sheetView topLeftCell="A4" workbookViewId="0">
      <selection activeCell="AQ32" sqref="AQ32"/>
    </sheetView>
  </sheetViews>
  <sheetFormatPr baseColWidth="10" defaultRowHeight="15"/>
  <cols>
    <col min="1" max="1" width="8.28515625" style="30" customWidth="1"/>
    <col min="2" max="2" width="11.85546875" style="30" customWidth="1"/>
    <col min="3" max="3" width="14.42578125" style="30" customWidth="1"/>
    <col min="4" max="4" width="11.42578125" style="30" bestFit="1" customWidth="1"/>
    <col min="5" max="5" width="15.85546875" style="30" customWidth="1"/>
    <col min="6" max="6" width="11.28515625" style="30" customWidth="1"/>
    <col min="7" max="7" width="12.42578125" style="30" customWidth="1"/>
    <col min="8" max="8" width="7.7109375" style="30" customWidth="1"/>
    <col min="9" max="9" width="8.5703125" style="30" customWidth="1"/>
    <col min="10" max="10" width="11.42578125" style="30" customWidth="1"/>
    <col min="11" max="11" width="11.140625" style="30" customWidth="1"/>
    <col min="12" max="12" width="7.7109375" style="30" customWidth="1"/>
    <col min="13" max="13" width="8.28515625" style="30" customWidth="1"/>
    <col min="14" max="14" width="12.42578125" style="30" customWidth="1"/>
    <col min="15" max="15" width="11.5703125" style="30" customWidth="1"/>
    <col min="16" max="16" width="7.7109375" style="30" customWidth="1"/>
    <col min="17" max="17" width="8.42578125" style="30" customWidth="1"/>
    <col min="18" max="18" width="11.140625" style="30" customWidth="1"/>
    <col min="19" max="19" width="15.42578125" style="30" customWidth="1"/>
    <col min="20" max="20" width="7.7109375" style="30" customWidth="1"/>
    <col min="21" max="21" width="8.7109375" style="30" customWidth="1"/>
    <col min="22" max="22" width="10.7109375" style="30" bestFit="1" customWidth="1"/>
    <col min="23" max="23" width="12.85546875" style="30" customWidth="1"/>
    <col min="24" max="24" width="10.85546875" style="30" bestFit="1" customWidth="1"/>
    <col min="25" max="25" width="8.85546875" style="30" customWidth="1"/>
    <col min="26" max="26" width="10.140625" style="30" customWidth="1"/>
    <col min="27" max="27" width="10.5703125" style="30" customWidth="1"/>
    <col min="28" max="28" width="7.7109375" style="30" customWidth="1"/>
    <col min="29" max="29" width="8.5703125" style="30" customWidth="1"/>
    <col min="30" max="30" width="10.42578125" style="30" customWidth="1"/>
    <col min="31" max="31" width="12.28515625" style="30" customWidth="1"/>
    <col min="32" max="32" width="7.7109375" style="30" customWidth="1"/>
    <col min="33" max="33" width="7.5703125" style="30" customWidth="1"/>
    <col min="34" max="34" width="10.7109375" style="30" bestFit="1" customWidth="1"/>
    <col min="35" max="35" width="11.85546875" style="30" bestFit="1" customWidth="1"/>
    <col min="36" max="36" width="7.7109375" style="30" customWidth="1"/>
    <col min="37" max="37" width="7.5703125" style="30" customWidth="1"/>
    <col min="38" max="38" width="10.85546875" style="30" bestFit="1" customWidth="1"/>
    <col min="39" max="39" width="11.85546875" style="30" customWidth="1"/>
    <col min="40" max="41" width="7.7109375" style="30" customWidth="1"/>
    <col min="42" max="42" width="10.7109375" style="30" customWidth="1"/>
    <col min="43" max="43" width="12.5703125" style="30" customWidth="1"/>
    <col min="44" max="44" width="11.85546875" style="30" bestFit="1" customWidth="1"/>
    <col min="45" max="45" width="7.5703125" style="30" customWidth="1"/>
    <col min="46" max="46" width="10.7109375" style="30" bestFit="1" customWidth="1"/>
    <col min="47" max="47" width="11.7109375" style="30" customWidth="1"/>
    <col min="48" max="48" width="11.85546875" style="30" bestFit="1" customWidth="1"/>
    <col min="49" max="16384" width="11.42578125" style="30"/>
  </cols>
  <sheetData>
    <row r="1" spans="1:48" ht="21">
      <c r="A1" s="222" t="s">
        <v>50</v>
      </c>
      <c r="B1" s="222"/>
      <c r="C1" s="222"/>
      <c r="D1" s="222"/>
      <c r="E1" s="222"/>
      <c r="F1" s="222"/>
      <c r="G1" s="222"/>
      <c r="H1" s="222"/>
      <c r="I1" s="222"/>
    </row>
    <row r="2" spans="1:48">
      <c r="C2" s="79"/>
      <c r="D2" s="79"/>
      <c r="F2" s="79"/>
      <c r="I2" s="49"/>
      <c r="J2" s="49"/>
      <c r="K2" s="79"/>
    </row>
    <row r="3" spans="1:48" ht="15.75" thickBot="1">
      <c r="B3" s="77"/>
      <c r="C3" s="78"/>
      <c r="F3" s="25"/>
      <c r="G3" s="78"/>
      <c r="K3" s="78"/>
      <c r="O3" s="78"/>
      <c r="S3" s="78"/>
      <c r="W3" s="78"/>
      <c r="AA3" s="78"/>
      <c r="AE3" s="78"/>
      <c r="AI3" s="78"/>
      <c r="AM3" s="78"/>
      <c r="AQ3" s="78"/>
      <c r="AU3" s="78"/>
    </row>
    <row r="4" spans="1:48" ht="15.75" thickBot="1">
      <c r="A4" s="2"/>
      <c r="B4" s="245" t="s">
        <v>103</v>
      </c>
      <c r="C4" s="245"/>
      <c r="D4" s="246"/>
      <c r="E4" s="76"/>
      <c r="F4" s="245" t="s">
        <v>397</v>
      </c>
      <c r="G4" s="245"/>
      <c r="H4" s="246"/>
      <c r="I4" s="76"/>
      <c r="J4" s="245" t="s">
        <v>104</v>
      </c>
      <c r="K4" s="245"/>
      <c r="L4" s="246"/>
      <c r="M4" s="2"/>
      <c r="N4" s="245" t="s">
        <v>105</v>
      </c>
      <c r="O4" s="245"/>
      <c r="P4" s="246"/>
      <c r="Q4" s="2"/>
      <c r="R4" s="245" t="s">
        <v>106</v>
      </c>
      <c r="S4" s="245"/>
      <c r="T4" s="246"/>
      <c r="U4" s="2"/>
      <c r="V4" s="241" t="s">
        <v>107</v>
      </c>
      <c r="W4" s="241"/>
      <c r="X4" s="242"/>
      <c r="Y4" s="2"/>
      <c r="Z4" s="237" t="s">
        <v>108</v>
      </c>
      <c r="AA4" s="237"/>
      <c r="AB4" s="238"/>
      <c r="AC4" s="2"/>
      <c r="AD4" s="243" t="s">
        <v>109</v>
      </c>
      <c r="AE4" s="243"/>
      <c r="AF4" s="244"/>
      <c r="AG4" s="2"/>
      <c r="AH4" s="241" t="s">
        <v>110</v>
      </c>
      <c r="AI4" s="241"/>
      <c r="AJ4" s="242"/>
      <c r="AK4" s="2"/>
      <c r="AL4" s="223" t="s">
        <v>111</v>
      </c>
      <c r="AM4" s="223"/>
      <c r="AN4" s="224"/>
      <c r="AO4" s="2"/>
      <c r="AP4" s="237" t="s">
        <v>112</v>
      </c>
      <c r="AQ4" s="237"/>
      <c r="AR4" s="238"/>
      <c r="AS4" s="2"/>
      <c r="AT4" s="237" t="s">
        <v>113</v>
      </c>
      <c r="AU4" s="237"/>
      <c r="AV4" s="238"/>
    </row>
    <row r="5" spans="1:48">
      <c r="A5" s="3"/>
      <c r="B5" s="239" t="s">
        <v>93</v>
      </c>
      <c r="C5" s="239"/>
      <c r="D5" s="240"/>
      <c r="E5" s="3"/>
      <c r="F5" s="223" t="s">
        <v>94</v>
      </c>
      <c r="G5" s="223"/>
      <c r="H5" s="224"/>
      <c r="I5" s="3"/>
      <c r="J5" s="223" t="s">
        <v>95</v>
      </c>
      <c r="K5" s="223"/>
      <c r="L5" s="224"/>
      <c r="M5" s="3"/>
      <c r="N5" s="223" t="s">
        <v>96</v>
      </c>
      <c r="O5" s="223"/>
      <c r="P5" s="224"/>
      <c r="Q5" s="3"/>
      <c r="R5" s="223" t="s">
        <v>96</v>
      </c>
      <c r="S5" s="223"/>
      <c r="T5" s="224"/>
      <c r="U5" s="3"/>
      <c r="V5" s="223" t="s">
        <v>97</v>
      </c>
      <c r="W5" s="223"/>
      <c r="X5" s="224"/>
      <c r="Y5" s="3"/>
      <c r="Z5" s="223" t="s">
        <v>98</v>
      </c>
      <c r="AA5" s="223"/>
      <c r="AB5" s="224"/>
      <c r="AC5" s="3"/>
      <c r="AD5" s="223" t="s">
        <v>99</v>
      </c>
      <c r="AE5" s="223"/>
      <c r="AF5" s="224"/>
      <c r="AG5" s="3"/>
      <c r="AH5" s="223" t="s">
        <v>100</v>
      </c>
      <c r="AI5" s="223"/>
      <c r="AJ5" s="224"/>
      <c r="AK5" s="3"/>
      <c r="AL5" s="223" t="s">
        <v>99</v>
      </c>
      <c r="AM5" s="223"/>
      <c r="AN5" s="224"/>
      <c r="AO5" s="3"/>
      <c r="AP5" s="223" t="s">
        <v>101</v>
      </c>
      <c r="AQ5" s="223"/>
      <c r="AR5" s="224"/>
      <c r="AS5" s="3"/>
      <c r="AT5" s="223" t="s">
        <v>102</v>
      </c>
      <c r="AU5" s="223"/>
      <c r="AV5" s="224"/>
    </row>
    <row r="6" spans="1:48" ht="18.75">
      <c r="A6" s="3"/>
      <c r="B6" s="17" t="s">
        <v>4</v>
      </c>
      <c r="C6" s="17" t="s">
        <v>1</v>
      </c>
      <c r="D6" s="18" t="s">
        <v>2</v>
      </c>
      <c r="E6" s="3"/>
      <c r="F6" s="17" t="s">
        <v>4</v>
      </c>
      <c r="G6" s="17" t="s">
        <v>1</v>
      </c>
      <c r="H6" s="18" t="s">
        <v>2</v>
      </c>
      <c r="I6" s="3"/>
      <c r="J6" s="17" t="s">
        <v>4</v>
      </c>
      <c r="K6" s="17" t="s">
        <v>1</v>
      </c>
      <c r="L6" s="18" t="s">
        <v>2</v>
      </c>
      <c r="M6" s="3"/>
      <c r="N6" s="17" t="s">
        <v>4</v>
      </c>
      <c r="O6" s="17" t="s">
        <v>1</v>
      </c>
      <c r="P6" s="18" t="s">
        <v>2</v>
      </c>
      <c r="Q6" s="3"/>
      <c r="R6" s="17" t="s">
        <v>4</v>
      </c>
      <c r="S6" s="17" t="s">
        <v>1</v>
      </c>
      <c r="T6" s="18" t="s">
        <v>2</v>
      </c>
      <c r="U6" s="3"/>
      <c r="V6" s="17" t="s">
        <v>4</v>
      </c>
      <c r="W6" s="17" t="s">
        <v>1</v>
      </c>
      <c r="X6" s="18" t="s">
        <v>2</v>
      </c>
      <c r="Y6" s="3"/>
      <c r="Z6" s="17" t="s">
        <v>4</v>
      </c>
      <c r="AA6" s="17" t="s">
        <v>1</v>
      </c>
      <c r="AB6" s="18" t="s">
        <v>2</v>
      </c>
      <c r="AC6" s="3"/>
      <c r="AD6" s="17" t="s">
        <v>4</v>
      </c>
      <c r="AE6" s="17" t="s">
        <v>1</v>
      </c>
      <c r="AF6" s="18" t="s">
        <v>2</v>
      </c>
      <c r="AG6" s="3"/>
      <c r="AH6" s="17" t="s">
        <v>4</v>
      </c>
      <c r="AI6" s="17" t="s">
        <v>1</v>
      </c>
      <c r="AJ6" s="18" t="s">
        <v>2</v>
      </c>
      <c r="AK6" s="3"/>
      <c r="AL6" s="17" t="s">
        <v>4</v>
      </c>
      <c r="AM6" s="17" t="s">
        <v>1</v>
      </c>
      <c r="AN6" s="18" t="s">
        <v>2</v>
      </c>
      <c r="AO6" s="3"/>
      <c r="AP6" s="17" t="s">
        <v>4</v>
      </c>
      <c r="AQ6" s="17" t="s">
        <v>1</v>
      </c>
      <c r="AR6" s="18" t="s">
        <v>2</v>
      </c>
      <c r="AS6" s="3"/>
      <c r="AT6" s="17" t="s">
        <v>4</v>
      </c>
      <c r="AU6" s="17" t="s">
        <v>1</v>
      </c>
      <c r="AV6" s="18" t="s">
        <v>2</v>
      </c>
    </row>
    <row r="7" spans="1:48">
      <c r="A7" s="5" t="s">
        <v>3</v>
      </c>
      <c r="B7" s="6"/>
      <c r="C7" s="28">
        <f>SUM(C10:C15)</f>
        <v>104581</v>
      </c>
      <c r="D7" s="8">
        <f>SUM(D9:D19)</f>
        <v>0</v>
      </c>
      <c r="E7" s="5" t="s">
        <v>3</v>
      </c>
      <c r="F7" s="6"/>
      <c r="G7" s="28">
        <f>SUM(G10:G17)</f>
        <v>126967.71999999999</v>
      </c>
      <c r="H7" s="8">
        <f>SUM(H9:H19)</f>
        <v>0</v>
      </c>
      <c r="I7" s="5" t="s">
        <v>3</v>
      </c>
      <c r="J7" s="6"/>
      <c r="K7" s="28">
        <f>SUM(K10:K15)</f>
        <v>9050</v>
      </c>
      <c r="L7" s="29">
        <f>SUM(L9:L19)</f>
        <v>0</v>
      </c>
      <c r="M7" s="5" t="s">
        <v>3</v>
      </c>
      <c r="N7" s="6"/>
      <c r="O7" s="7">
        <f>SUM(O10:O15)</f>
        <v>20818.099999999999</v>
      </c>
      <c r="P7" s="8">
        <f>SUM(P9:P19)</f>
        <v>0</v>
      </c>
      <c r="Q7" s="5" t="s">
        <v>3</v>
      </c>
      <c r="R7" s="6"/>
      <c r="S7" s="7">
        <f>SUM(S10:S15)</f>
        <v>45523.38</v>
      </c>
      <c r="T7" s="8">
        <f>SUM(T9:T19)</f>
        <v>0</v>
      </c>
      <c r="U7" s="5" t="s">
        <v>3</v>
      </c>
      <c r="V7" s="6"/>
      <c r="W7" s="7">
        <f>SUM(W10:W15)</f>
        <v>55412.22</v>
      </c>
      <c r="X7" s="8">
        <f>SUM(X9:X19)</f>
        <v>12072.179999999998</v>
      </c>
      <c r="Y7" s="5" t="s">
        <v>3</v>
      </c>
      <c r="Z7" s="6"/>
      <c r="AA7" s="7">
        <f>SUM(AA10:AA15)</f>
        <v>7213.3300000000008</v>
      </c>
      <c r="AB7" s="8">
        <f>SUM(AB9:AB19)</f>
        <v>0</v>
      </c>
      <c r="AC7" s="5" t="s">
        <v>3</v>
      </c>
      <c r="AD7" s="6"/>
      <c r="AE7" s="7">
        <f>SUM(AE10:AE15)</f>
        <v>34487.759999999995</v>
      </c>
      <c r="AF7" s="8">
        <f>SUM(AF9:AF19)</f>
        <v>0</v>
      </c>
      <c r="AG7" s="5" t="s">
        <v>3</v>
      </c>
      <c r="AH7" s="6"/>
      <c r="AI7" s="28">
        <f>SUM(AI10:AI17)</f>
        <v>30230</v>
      </c>
      <c r="AJ7" s="8">
        <f>SUM(AJ9:AJ19)</f>
        <v>0</v>
      </c>
      <c r="AK7" s="5" t="s">
        <v>3</v>
      </c>
      <c r="AL7" s="6"/>
      <c r="AM7" s="7">
        <f>SUM(AM10:AM15)</f>
        <v>12971.37</v>
      </c>
      <c r="AN7" s="8">
        <f>SUM(AN9:AN19)</f>
        <v>0</v>
      </c>
      <c r="AO7" s="5" t="s">
        <v>3</v>
      </c>
      <c r="AP7" s="6"/>
      <c r="AQ7" s="7">
        <f>SUM(AQ10:AQ15)</f>
        <v>44847.519999999997</v>
      </c>
      <c r="AR7" s="8">
        <f>SUM(AR9:AR19)</f>
        <v>43931.387999999999</v>
      </c>
      <c r="AS7" s="5" t="s">
        <v>3</v>
      </c>
      <c r="AT7" s="6"/>
      <c r="AU7" s="7">
        <f>SUM(AU10:AU15)</f>
        <v>32037.200000000001</v>
      </c>
      <c r="AV7" s="8">
        <f>SUM(AV9:AV19)</f>
        <v>76889.279999999999</v>
      </c>
    </row>
    <row r="8" spans="1:48" ht="9" customHeight="1">
      <c r="A8" s="9"/>
      <c r="B8" s="10"/>
      <c r="C8" s="10"/>
      <c r="D8" s="11"/>
      <c r="E8" s="9"/>
      <c r="F8" s="10"/>
      <c r="G8" s="10"/>
      <c r="H8" s="11"/>
      <c r="I8" s="9"/>
      <c r="J8" s="10"/>
      <c r="K8" s="10"/>
      <c r="L8" s="11"/>
      <c r="M8" s="9"/>
      <c r="N8" s="10"/>
      <c r="O8" s="10"/>
      <c r="P8" s="11"/>
      <c r="Q8" s="9"/>
      <c r="R8" s="10"/>
      <c r="S8" s="10"/>
      <c r="T8" s="11"/>
      <c r="U8" s="9"/>
      <c r="V8" s="10"/>
      <c r="W8" s="10"/>
      <c r="X8" s="11"/>
      <c r="Y8" s="9"/>
      <c r="Z8" s="10"/>
      <c r="AA8" s="10"/>
      <c r="AB8" s="11"/>
      <c r="AC8" s="9"/>
      <c r="AD8" s="10"/>
      <c r="AE8" s="10"/>
      <c r="AF8" s="11"/>
      <c r="AG8" s="9"/>
      <c r="AH8" s="10"/>
      <c r="AI8" s="10"/>
      <c r="AJ8" s="11"/>
      <c r="AK8" s="9"/>
      <c r="AL8" s="10"/>
      <c r="AM8" s="10"/>
      <c r="AN8" s="11"/>
      <c r="AO8" s="9"/>
      <c r="AP8" s="10"/>
      <c r="AQ8" s="10"/>
      <c r="AR8" s="11"/>
      <c r="AS8" s="9"/>
      <c r="AT8" s="10"/>
      <c r="AU8" s="10"/>
      <c r="AV8" s="11"/>
    </row>
    <row r="9" spans="1:48">
      <c r="A9" s="247" t="s">
        <v>0</v>
      </c>
      <c r="B9" s="248"/>
      <c r="C9" s="78">
        <f>105365+10396</f>
        <v>115761</v>
      </c>
      <c r="D9" s="40"/>
      <c r="E9" s="247" t="s">
        <v>0</v>
      </c>
      <c r="F9" s="248"/>
      <c r="G9" s="78">
        <v>126967.72</v>
      </c>
      <c r="H9" s="39"/>
      <c r="I9" s="247" t="s">
        <v>0</v>
      </c>
      <c r="J9" s="248"/>
      <c r="K9" s="78">
        <v>9050</v>
      </c>
      <c r="L9" s="39"/>
      <c r="M9" s="247" t="s">
        <v>0</v>
      </c>
      <c r="N9" s="248"/>
      <c r="O9" s="78">
        <v>20818.099999999999</v>
      </c>
      <c r="P9" s="40"/>
      <c r="Q9" s="247" t="s">
        <v>0</v>
      </c>
      <c r="R9" s="248"/>
      <c r="S9" s="78">
        <v>45523.38</v>
      </c>
      <c r="T9" s="40"/>
      <c r="U9" s="247" t="s">
        <v>0</v>
      </c>
      <c r="V9" s="248"/>
      <c r="W9" s="78">
        <f>52368.08+3044.14</f>
        <v>55412.22</v>
      </c>
      <c r="X9" s="40"/>
      <c r="Y9" s="247" t="s">
        <v>0</v>
      </c>
      <c r="Z9" s="248"/>
      <c r="AA9" s="78">
        <v>7213.33</v>
      </c>
      <c r="AB9" s="40"/>
      <c r="AC9" s="247" t="s">
        <v>0</v>
      </c>
      <c r="AD9" s="248"/>
      <c r="AE9" s="78">
        <v>34487.760000000002</v>
      </c>
      <c r="AF9" s="40"/>
      <c r="AG9" s="247" t="s">
        <v>0</v>
      </c>
      <c r="AH9" s="248"/>
      <c r="AI9" s="78">
        <v>30230</v>
      </c>
      <c r="AJ9" s="40"/>
      <c r="AK9" s="247" t="s">
        <v>0</v>
      </c>
      <c r="AL9" s="248"/>
      <c r="AM9" s="78">
        <v>12971.37</v>
      </c>
      <c r="AN9" s="40"/>
      <c r="AO9" s="247" t="s">
        <v>0</v>
      </c>
      <c r="AP9" s="248"/>
      <c r="AQ9" s="78">
        <f>43977.52+870</f>
        <v>44847.519999999997</v>
      </c>
      <c r="AR9" s="40"/>
      <c r="AS9" s="247" t="s">
        <v>0</v>
      </c>
      <c r="AT9" s="248"/>
      <c r="AU9" s="78">
        <f>30734+1303.2</f>
        <v>32037.200000000001</v>
      </c>
      <c r="AV9" s="40">
        <f>AU9*1.2</f>
        <v>38444.639999999999</v>
      </c>
    </row>
    <row r="10" spans="1:48">
      <c r="A10" s="37" t="s">
        <v>124</v>
      </c>
      <c r="B10" s="38">
        <v>45547</v>
      </c>
      <c r="C10" s="39">
        <v>19500</v>
      </c>
      <c r="D10" s="40"/>
      <c r="E10" s="37" t="s">
        <v>117</v>
      </c>
      <c r="F10" s="38">
        <v>45531</v>
      </c>
      <c r="G10" s="39">
        <v>22296.5</v>
      </c>
      <c r="H10" s="39"/>
      <c r="I10" s="37" t="s">
        <v>152</v>
      </c>
      <c r="J10" s="38">
        <v>45636</v>
      </c>
      <c r="K10" s="39">
        <v>6697.8</v>
      </c>
      <c r="L10" s="39"/>
      <c r="M10" s="37" t="s">
        <v>144</v>
      </c>
      <c r="N10" s="38">
        <v>45631</v>
      </c>
      <c r="O10" s="39">
        <v>13680</v>
      </c>
      <c r="P10" s="42"/>
      <c r="Q10" s="37" t="s">
        <v>145</v>
      </c>
      <c r="R10" s="38">
        <v>45631</v>
      </c>
      <c r="S10" s="39">
        <v>29681.82</v>
      </c>
      <c r="T10" s="42"/>
      <c r="U10" s="91" t="s">
        <v>199</v>
      </c>
      <c r="V10" s="38">
        <v>45678</v>
      </c>
      <c r="W10" s="39">
        <v>6240.2</v>
      </c>
      <c r="X10" s="42"/>
      <c r="Y10" s="37" t="s">
        <v>245</v>
      </c>
      <c r="Z10" s="38">
        <v>45751</v>
      </c>
      <c r="AA10" s="39">
        <v>5081.0200000000004</v>
      </c>
      <c r="AB10" s="42"/>
      <c r="AC10" s="37" t="s">
        <v>153</v>
      </c>
      <c r="AD10" s="38">
        <v>45636</v>
      </c>
      <c r="AE10" s="39">
        <v>22290.92</v>
      </c>
      <c r="AF10" s="42"/>
      <c r="AG10" s="37" t="s">
        <v>232</v>
      </c>
      <c r="AH10" s="38">
        <v>45695</v>
      </c>
      <c r="AI10" s="39">
        <v>9000</v>
      </c>
      <c r="AJ10" s="42"/>
      <c r="AK10" s="91" t="s">
        <v>291</v>
      </c>
      <c r="AL10" s="38">
        <v>45784</v>
      </c>
      <c r="AM10" s="39">
        <v>11353.53</v>
      </c>
      <c r="AN10" s="42"/>
      <c r="AO10" s="37" t="s">
        <v>288</v>
      </c>
      <c r="AP10" s="38">
        <v>45782</v>
      </c>
      <c r="AQ10" s="39">
        <v>8238.0300000000007</v>
      </c>
      <c r="AR10" s="42"/>
      <c r="AS10" s="37" t="s">
        <v>201</v>
      </c>
      <c r="AT10" s="38">
        <v>45681</v>
      </c>
      <c r="AU10" s="39">
        <v>8377.2000000000007</v>
      </c>
      <c r="AV10" s="40">
        <f>AU10*1.2</f>
        <v>10052.640000000001</v>
      </c>
    </row>
    <row r="11" spans="1:48">
      <c r="A11" s="37" t="s">
        <v>290</v>
      </c>
      <c r="B11" s="38">
        <v>45784</v>
      </c>
      <c r="C11" s="39">
        <v>65835</v>
      </c>
      <c r="D11" s="40"/>
      <c r="E11" s="37" t="s">
        <v>130</v>
      </c>
      <c r="F11" s="38">
        <v>45575</v>
      </c>
      <c r="G11" s="39">
        <v>33975.800000000003</v>
      </c>
      <c r="H11" s="39"/>
      <c r="I11" s="37" t="s">
        <v>203</v>
      </c>
      <c r="J11" s="38">
        <v>45691</v>
      </c>
      <c r="K11" s="39">
        <v>2352.1999999999998</v>
      </c>
      <c r="L11" s="39"/>
      <c r="M11" s="37" t="s">
        <v>191</v>
      </c>
      <c r="N11" s="38">
        <v>45681</v>
      </c>
      <c r="O11" s="39">
        <v>7138.1</v>
      </c>
      <c r="P11" s="42"/>
      <c r="Q11" s="37" t="s">
        <v>193</v>
      </c>
      <c r="R11" s="38">
        <v>45681</v>
      </c>
      <c r="S11" s="39">
        <v>15841.56</v>
      </c>
      <c r="T11" s="42"/>
      <c r="U11" s="37" t="s">
        <v>200</v>
      </c>
      <c r="V11" s="38">
        <v>45681</v>
      </c>
      <c r="W11" s="39">
        <v>24055.84</v>
      </c>
      <c r="X11" s="42"/>
      <c r="Y11" s="37" t="s">
        <v>334</v>
      </c>
      <c r="Z11" s="38">
        <v>45856</v>
      </c>
      <c r="AA11" s="39">
        <v>1988.04</v>
      </c>
      <c r="AB11" s="42"/>
      <c r="AC11" s="37" t="s">
        <v>227</v>
      </c>
      <c r="AD11" s="38">
        <v>45713</v>
      </c>
      <c r="AE11" s="39">
        <v>8303.0499999999993</v>
      </c>
      <c r="AF11" s="42"/>
      <c r="AG11" s="37" t="s">
        <v>230</v>
      </c>
      <c r="AH11" s="38">
        <v>45713</v>
      </c>
      <c r="AI11" s="39">
        <v>12000</v>
      </c>
      <c r="AJ11" s="42"/>
      <c r="AK11" s="37" t="s">
        <v>307</v>
      </c>
      <c r="AL11" s="38">
        <v>45797</v>
      </c>
      <c r="AM11" s="39">
        <v>1114.8399999999999</v>
      </c>
      <c r="AN11" s="42"/>
      <c r="AO11" s="37" t="s">
        <v>392</v>
      </c>
      <c r="AP11" s="38">
        <v>45915</v>
      </c>
      <c r="AQ11" s="39">
        <v>33540.61</v>
      </c>
      <c r="AR11" s="39">
        <f>AQ11*1.2</f>
        <v>40248.731999999996</v>
      </c>
      <c r="AS11" s="37" t="s">
        <v>267</v>
      </c>
      <c r="AT11" s="38">
        <v>45755</v>
      </c>
      <c r="AU11" s="39">
        <v>8377.2000000000007</v>
      </c>
      <c r="AV11" s="40">
        <f t="shared" ref="AV11:AV14" si="0">AU11*1.2</f>
        <v>10052.640000000001</v>
      </c>
    </row>
    <row r="12" spans="1:48">
      <c r="A12" s="37" t="s">
        <v>317</v>
      </c>
      <c r="B12" s="38">
        <v>45811</v>
      </c>
      <c r="C12" s="39">
        <v>19246</v>
      </c>
      <c r="D12" s="40"/>
      <c r="E12" s="37" t="s">
        <v>140</v>
      </c>
      <c r="F12" s="38">
        <v>45631</v>
      </c>
      <c r="G12" s="39">
        <v>20613.62</v>
      </c>
      <c r="H12" s="39"/>
      <c r="I12" s="92"/>
      <c r="J12" s="93"/>
      <c r="K12" s="93"/>
      <c r="L12" s="94"/>
      <c r="M12" s="92"/>
      <c r="N12" s="98"/>
      <c r="O12" s="93"/>
      <c r="P12" s="94"/>
      <c r="Q12" s="92"/>
      <c r="R12" s="93"/>
      <c r="S12" s="93"/>
      <c r="T12" s="94"/>
      <c r="U12" s="37" t="s">
        <v>226</v>
      </c>
      <c r="V12" s="38">
        <v>45712</v>
      </c>
      <c r="W12" s="39">
        <v>15056.03</v>
      </c>
      <c r="X12" s="42"/>
      <c r="Y12" s="193"/>
      <c r="Z12" s="38">
        <v>45933</v>
      </c>
      <c r="AA12" s="39">
        <v>144.27000000000001</v>
      </c>
      <c r="AB12" s="42"/>
      <c r="AC12" s="37" t="s">
        <v>289</v>
      </c>
      <c r="AD12" s="38">
        <v>45784</v>
      </c>
      <c r="AE12" s="39">
        <v>863.05</v>
      </c>
      <c r="AF12" s="42"/>
      <c r="AG12" s="37" t="s">
        <v>287</v>
      </c>
      <c r="AH12" s="38">
        <v>45776</v>
      </c>
      <c r="AI12" s="39">
        <v>9230</v>
      </c>
      <c r="AJ12" s="42"/>
      <c r="AK12" s="37" t="s">
        <v>313</v>
      </c>
      <c r="AL12" s="38">
        <v>45800</v>
      </c>
      <c r="AM12" s="39">
        <v>182</v>
      </c>
      <c r="AN12" s="42"/>
      <c r="AO12" s="37" t="s">
        <v>394</v>
      </c>
      <c r="AP12" s="38">
        <v>45929</v>
      </c>
      <c r="AQ12" s="39">
        <v>3068.88</v>
      </c>
      <c r="AR12" s="39">
        <f>AQ12*1.2</f>
        <v>3682.6559999999999</v>
      </c>
      <c r="AS12" s="37" t="s">
        <v>327</v>
      </c>
      <c r="AT12" s="38">
        <v>45819</v>
      </c>
      <c r="AU12" s="39">
        <v>12159.6</v>
      </c>
      <c r="AV12" s="40">
        <f t="shared" si="0"/>
        <v>14591.52</v>
      </c>
    </row>
    <row r="13" spans="1:48">
      <c r="A13" s="37"/>
      <c r="B13" s="38"/>
      <c r="C13" s="39"/>
      <c r="D13" s="40"/>
      <c r="E13" s="37" t="s">
        <v>174</v>
      </c>
      <c r="F13" s="38">
        <v>45674</v>
      </c>
      <c r="G13" s="39">
        <v>18829.599999999999</v>
      </c>
      <c r="H13" s="42"/>
      <c r="I13" s="92"/>
      <c r="J13" s="93"/>
      <c r="K13" s="93"/>
      <c r="L13" s="94"/>
      <c r="M13" s="92"/>
      <c r="N13" s="98"/>
      <c r="O13" s="93"/>
      <c r="P13" s="94"/>
      <c r="Q13" s="92"/>
      <c r="R13" s="93"/>
      <c r="S13" s="93"/>
      <c r="T13" s="94"/>
      <c r="U13" s="37" t="s">
        <v>335</v>
      </c>
      <c r="V13" s="38">
        <v>45856</v>
      </c>
      <c r="W13" s="39">
        <v>8279.89</v>
      </c>
      <c r="X13" s="40">
        <f>W13*1.2</f>
        <v>9935.8679999999986</v>
      </c>
      <c r="Y13" s="92"/>
      <c r="Z13" s="93"/>
      <c r="AA13" s="93"/>
      <c r="AB13" s="94"/>
      <c r="AC13" s="37" t="s">
        <v>310</v>
      </c>
      <c r="AD13" s="38">
        <v>45797</v>
      </c>
      <c r="AE13" s="39">
        <v>2731.66</v>
      </c>
      <c r="AF13" s="42"/>
      <c r="AG13" s="92"/>
      <c r="AH13" s="93"/>
      <c r="AI13" s="93"/>
      <c r="AJ13" s="94"/>
      <c r="AK13" s="37" t="s">
        <v>395</v>
      </c>
      <c r="AL13" s="38">
        <v>45929</v>
      </c>
      <c r="AM13" s="39">
        <v>321</v>
      </c>
      <c r="AN13" s="42"/>
      <c r="AO13" s="92"/>
      <c r="AP13" s="93"/>
      <c r="AQ13" s="93"/>
      <c r="AR13" s="94"/>
      <c r="AS13" s="37" t="s">
        <v>326</v>
      </c>
      <c r="AT13" s="38">
        <v>45819</v>
      </c>
      <c r="AU13" s="39">
        <v>1303.2</v>
      </c>
      <c r="AV13" s="40">
        <f t="shared" si="0"/>
        <v>1563.84</v>
      </c>
    </row>
    <row r="14" spans="1:48">
      <c r="A14" s="37"/>
      <c r="B14" s="38"/>
      <c r="C14" s="39"/>
      <c r="D14" s="40"/>
      <c r="E14" s="3" t="s">
        <v>173</v>
      </c>
      <c r="F14" s="38">
        <v>45674</v>
      </c>
      <c r="G14" s="19">
        <v>19672.7</v>
      </c>
      <c r="H14" s="42"/>
      <c r="I14" s="92"/>
      <c r="J14" s="93"/>
      <c r="K14" s="93"/>
      <c r="L14" s="94"/>
      <c r="M14" s="92"/>
      <c r="N14" s="98"/>
      <c r="O14" s="93"/>
      <c r="P14" s="94"/>
      <c r="Q14" s="92"/>
      <c r="R14" s="93"/>
      <c r="S14" s="93"/>
      <c r="T14" s="94"/>
      <c r="U14" s="37" t="s">
        <v>350</v>
      </c>
      <c r="V14" s="38">
        <v>45887</v>
      </c>
      <c r="W14" s="39">
        <v>1780.26</v>
      </c>
      <c r="X14" s="40">
        <f>W14*1.2</f>
        <v>2136.3119999999999</v>
      </c>
      <c r="Y14" s="92"/>
      <c r="Z14" s="93"/>
      <c r="AA14" s="93"/>
      <c r="AB14" s="94"/>
      <c r="AC14" s="37" t="s">
        <v>349</v>
      </c>
      <c r="AD14" s="38">
        <v>45887</v>
      </c>
      <c r="AE14" s="39">
        <v>299.08</v>
      </c>
      <c r="AF14" s="42"/>
      <c r="AG14" s="92"/>
      <c r="AH14" s="93"/>
      <c r="AI14" s="93"/>
      <c r="AJ14" s="94"/>
      <c r="AK14" s="92"/>
      <c r="AL14" s="93"/>
      <c r="AM14" s="93"/>
      <c r="AN14" s="94"/>
      <c r="AO14" s="92"/>
      <c r="AP14" s="93"/>
      <c r="AQ14" s="93"/>
      <c r="AR14" s="94"/>
      <c r="AS14" s="37"/>
      <c r="AT14" s="38">
        <v>45967</v>
      </c>
      <c r="AU14" s="39">
        <v>1820</v>
      </c>
      <c r="AV14" s="40">
        <f t="shared" si="0"/>
        <v>2184</v>
      </c>
    </row>
    <row r="15" spans="1:48">
      <c r="A15" s="37"/>
      <c r="B15" s="38"/>
      <c r="C15" s="39"/>
      <c r="D15" s="40"/>
      <c r="E15" s="3" t="s">
        <v>189</v>
      </c>
      <c r="F15" s="38">
        <v>45681</v>
      </c>
      <c r="G15" s="19">
        <v>2138</v>
      </c>
      <c r="H15" s="12"/>
      <c r="I15" s="92"/>
      <c r="J15" s="93"/>
      <c r="K15" s="93"/>
      <c r="L15" s="94"/>
      <c r="M15" s="92"/>
      <c r="N15" s="98"/>
      <c r="O15" s="93"/>
      <c r="P15" s="94"/>
      <c r="Q15" s="92"/>
      <c r="R15" s="93"/>
      <c r="S15" s="93"/>
      <c r="T15" s="94"/>
      <c r="U15" s="92"/>
      <c r="V15" s="98"/>
      <c r="W15" s="93"/>
      <c r="X15" s="94"/>
      <c r="Y15" s="92"/>
      <c r="Z15" s="93"/>
      <c r="AA15" s="93"/>
      <c r="AB15" s="94"/>
      <c r="AC15" s="92"/>
      <c r="AD15" s="93"/>
      <c r="AE15" s="93"/>
      <c r="AF15" s="94"/>
      <c r="AG15" s="92"/>
      <c r="AH15" s="93"/>
      <c r="AI15" s="93"/>
      <c r="AJ15" s="94"/>
      <c r="AK15" s="92"/>
      <c r="AL15" s="93"/>
      <c r="AM15" s="93"/>
      <c r="AN15" s="94"/>
      <c r="AO15" s="92"/>
      <c r="AP15" s="93"/>
      <c r="AQ15" s="93"/>
      <c r="AR15" s="93"/>
      <c r="AS15" s="92"/>
      <c r="AT15" s="93"/>
      <c r="AU15" s="93"/>
      <c r="AV15" s="94"/>
    </row>
    <row r="16" spans="1:48">
      <c r="A16" s="37"/>
      <c r="B16" s="38"/>
      <c r="C16" s="39"/>
      <c r="D16" s="40"/>
      <c r="E16" s="3" t="s">
        <v>286</v>
      </c>
      <c r="F16" s="38">
        <v>45776</v>
      </c>
      <c r="G16" s="19">
        <v>8511.5</v>
      </c>
      <c r="H16" s="12"/>
      <c r="I16" s="92"/>
      <c r="J16" s="93"/>
      <c r="K16" s="93"/>
      <c r="L16" s="94"/>
      <c r="M16" s="92"/>
      <c r="N16" s="98"/>
      <c r="O16" s="93"/>
      <c r="P16" s="94"/>
      <c r="Q16" s="92"/>
      <c r="R16" s="93"/>
      <c r="S16" s="93"/>
      <c r="T16" s="94"/>
      <c r="U16" s="92"/>
      <c r="V16" s="98"/>
      <c r="W16" s="93"/>
      <c r="X16" s="94"/>
      <c r="Y16" s="92"/>
      <c r="Z16" s="93"/>
      <c r="AA16" s="93"/>
      <c r="AB16" s="94"/>
      <c r="AC16" s="92"/>
      <c r="AD16" s="93"/>
      <c r="AE16" s="93"/>
      <c r="AF16" s="94"/>
      <c r="AG16" s="92"/>
      <c r="AH16" s="93"/>
      <c r="AI16" s="93"/>
      <c r="AJ16" s="94"/>
      <c r="AK16" s="92"/>
      <c r="AL16" s="93"/>
      <c r="AM16" s="93"/>
      <c r="AN16" s="94"/>
      <c r="AO16" s="92"/>
      <c r="AP16" s="93"/>
      <c r="AQ16" s="93"/>
      <c r="AR16" s="93"/>
      <c r="AS16" s="92"/>
      <c r="AT16" s="93"/>
      <c r="AU16" s="93"/>
      <c r="AV16" s="94"/>
    </row>
    <row r="17" spans="1:48">
      <c r="A17" s="3"/>
      <c r="B17" s="23"/>
      <c r="C17" s="19"/>
      <c r="D17" s="20"/>
      <c r="E17" s="3" t="s">
        <v>401</v>
      </c>
      <c r="F17" s="38">
        <v>45957</v>
      </c>
      <c r="G17" s="19">
        <v>930</v>
      </c>
      <c r="H17" s="12"/>
      <c r="I17" s="92"/>
      <c r="J17" s="93"/>
      <c r="K17" s="93"/>
      <c r="L17" s="94"/>
      <c r="M17" s="92"/>
      <c r="N17" s="93"/>
      <c r="O17" s="93"/>
      <c r="P17" s="94"/>
      <c r="Q17" s="92"/>
      <c r="R17" s="93"/>
      <c r="S17" s="93"/>
      <c r="T17" s="94"/>
      <c r="U17" s="92"/>
      <c r="V17" s="93"/>
      <c r="W17" s="93"/>
      <c r="X17" s="94"/>
      <c r="Y17" s="92"/>
      <c r="Z17" s="93"/>
      <c r="AA17" s="93"/>
      <c r="AB17" s="94"/>
      <c r="AC17" s="92"/>
      <c r="AD17" s="93"/>
      <c r="AE17" s="93"/>
      <c r="AF17" s="94"/>
      <c r="AG17" s="92"/>
      <c r="AH17" s="93"/>
      <c r="AI17" s="93"/>
      <c r="AJ17" s="94"/>
      <c r="AK17" s="92"/>
      <c r="AL17" s="93"/>
      <c r="AM17" s="93"/>
      <c r="AN17" s="94"/>
      <c r="AO17" s="92"/>
      <c r="AP17" s="93"/>
      <c r="AQ17" s="93"/>
      <c r="AR17" s="93"/>
      <c r="AS17" s="92"/>
      <c r="AT17" s="93"/>
      <c r="AU17" s="93"/>
      <c r="AV17" s="94"/>
    </row>
    <row r="18" spans="1:48" ht="15.75" thickBot="1">
      <c r="A18" s="13"/>
      <c r="B18" s="24"/>
      <c r="C18" s="21"/>
      <c r="D18" s="22"/>
      <c r="E18" s="96"/>
      <c r="F18" s="96"/>
      <c r="G18" s="96"/>
      <c r="H18" s="97"/>
      <c r="I18" s="96"/>
      <c r="J18" s="96"/>
      <c r="K18" s="96"/>
      <c r="L18" s="97"/>
      <c r="M18" s="96"/>
      <c r="N18" s="96"/>
      <c r="O18" s="96"/>
      <c r="P18" s="97"/>
      <c r="Q18" s="96"/>
      <c r="R18" s="96"/>
      <c r="S18" s="96"/>
      <c r="T18" s="96"/>
      <c r="U18" s="95"/>
      <c r="V18" s="96"/>
      <c r="W18" s="96"/>
      <c r="X18" s="97"/>
      <c r="Y18" s="96"/>
      <c r="Z18" s="96"/>
      <c r="AA18" s="96"/>
      <c r="AB18" s="97"/>
      <c r="AC18" s="96"/>
      <c r="AD18" s="96"/>
      <c r="AE18" s="96"/>
      <c r="AF18" s="97"/>
      <c r="AG18" s="96"/>
      <c r="AH18" s="96"/>
      <c r="AI18" s="96"/>
      <c r="AJ18" s="97"/>
      <c r="AK18" s="96"/>
      <c r="AL18" s="96"/>
      <c r="AM18" s="96"/>
      <c r="AN18" s="97"/>
      <c r="AO18" s="96"/>
      <c r="AP18" s="96"/>
      <c r="AQ18" s="96"/>
      <c r="AR18" s="97"/>
      <c r="AS18" s="96"/>
      <c r="AT18" s="96"/>
      <c r="AU18" s="96"/>
      <c r="AV18" s="97"/>
    </row>
    <row r="19" spans="1:48">
      <c r="C19" s="79">
        <f>C9-C7</f>
        <v>11180</v>
      </c>
      <c r="G19" s="79">
        <f>G9-G7</f>
        <v>0</v>
      </c>
      <c r="H19" s="25"/>
      <c r="K19" s="79">
        <f>K9-K7</f>
        <v>0</v>
      </c>
      <c r="L19" s="25"/>
      <c r="O19" s="79">
        <f>O9-O7</f>
        <v>0</v>
      </c>
      <c r="S19" s="79">
        <f>S9-S7</f>
        <v>0</v>
      </c>
      <c r="W19" s="79">
        <f>W9-W7</f>
        <v>0</v>
      </c>
      <c r="AA19" s="79">
        <f>AA9-AA7</f>
        <v>0</v>
      </c>
      <c r="AE19" s="79">
        <f>AE9-AE7</f>
        <v>0</v>
      </c>
      <c r="AI19" s="79">
        <f>AI9-AI7</f>
        <v>0</v>
      </c>
      <c r="AM19" s="79">
        <f>AM9-AM7</f>
        <v>0</v>
      </c>
      <c r="AQ19" s="79">
        <f>AQ9-AQ7</f>
        <v>0</v>
      </c>
      <c r="AU19" s="79">
        <f>AU9-AU7</f>
        <v>0</v>
      </c>
      <c r="AV19" s="79">
        <f>AU19*1.2</f>
        <v>0</v>
      </c>
    </row>
    <row r="21" spans="1:48">
      <c r="B21" s="79"/>
      <c r="D21" s="16"/>
      <c r="G21" s="25"/>
      <c r="AU21" s="79">
        <f>AU9*1.2</f>
        <v>38444.639999999999</v>
      </c>
      <c r="AV21" s="30">
        <f>SUM(AV10:AV13)</f>
        <v>36260.639999999999</v>
      </c>
    </row>
    <row r="22" spans="1:48">
      <c r="A22" s="30" t="s">
        <v>0</v>
      </c>
      <c r="C22" s="79">
        <f>C9+G9+K9+O9+S9+W9+AA9+AE9+AI9+AM9+AQ9+AU9</f>
        <v>535319.60000000009</v>
      </c>
      <c r="D22" s="16" t="s">
        <v>1</v>
      </c>
      <c r="E22" s="79">
        <f>C22*1.2</f>
        <v>642383.52000000014</v>
      </c>
      <c r="G22" s="25"/>
    </row>
    <row r="23" spans="1:48">
      <c r="A23" s="30" t="s">
        <v>157</v>
      </c>
      <c r="C23" s="25">
        <f>C7+G7+K7+O7+S7+W7+AA7+AE7+AI7+AM7+AQ7+AU7</f>
        <v>524139.6</v>
      </c>
      <c r="D23" s="16"/>
      <c r="E23" s="25">
        <f>C23*1.2</f>
        <v>628967.5199999999</v>
      </c>
      <c r="AM23" s="79"/>
    </row>
    <row r="24" spans="1:48">
      <c r="A24" s="25"/>
      <c r="D24" s="25"/>
      <c r="K24" s="25"/>
      <c r="L24" s="25"/>
    </row>
    <row r="25" spans="1:48">
      <c r="A25" s="25" t="s">
        <v>158</v>
      </c>
      <c r="B25" s="16"/>
      <c r="C25" s="79">
        <f>C22-C23</f>
        <v>11180.000000000116</v>
      </c>
      <c r="E25" s="79">
        <f>C25*1.2</f>
        <v>13416.00000000014</v>
      </c>
    </row>
    <row r="26" spans="1:48">
      <c r="D26" s="25"/>
    </row>
    <row r="27" spans="1:48">
      <c r="E27" s="30">
        <f>115000*1.2</f>
        <v>138000</v>
      </c>
      <c r="F27" s="75">
        <f>E27-115000</f>
        <v>23000</v>
      </c>
      <c r="G27" s="25"/>
    </row>
    <row r="28" spans="1:48">
      <c r="C28" s="25"/>
      <c r="G28" s="25"/>
    </row>
    <row r="29" spans="1:48">
      <c r="A29" s="30" t="s">
        <v>47</v>
      </c>
      <c r="C29" s="30">
        <v>5761.75</v>
      </c>
    </row>
    <row r="30" spans="1:48">
      <c r="A30" s="16" t="s">
        <v>402</v>
      </c>
      <c r="C30" s="25">
        <v>23333</v>
      </c>
    </row>
    <row r="31" spans="1:48">
      <c r="A31" s="30" t="s">
        <v>156</v>
      </c>
      <c r="C31" s="25">
        <v>131.69999999999999</v>
      </c>
    </row>
    <row r="32" spans="1:48">
      <c r="A32" s="30" t="s">
        <v>403</v>
      </c>
      <c r="C32" s="25">
        <v>645.08000000000004</v>
      </c>
    </row>
    <row r="33" spans="1:3">
      <c r="A33" s="30" t="s">
        <v>404</v>
      </c>
      <c r="C33" s="25">
        <f>C25+C30+C31+C29+C32</f>
        <v>41051.530000000115</v>
      </c>
    </row>
  </sheetData>
  <mergeCells count="37">
    <mergeCell ref="AO9:AP9"/>
    <mergeCell ref="AS9:AT9"/>
    <mergeCell ref="U9:V9"/>
    <mergeCell ref="Y9:Z9"/>
    <mergeCell ref="AC9:AD9"/>
    <mergeCell ref="AG9:AH9"/>
    <mergeCell ref="AK9:AL9"/>
    <mergeCell ref="A9:B9"/>
    <mergeCell ref="E9:F9"/>
    <mergeCell ref="I9:J9"/>
    <mergeCell ref="M9:N9"/>
    <mergeCell ref="Q9:R9"/>
    <mergeCell ref="AP4:AR4"/>
    <mergeCell ref="AL5:AN5"/>
    <mergeCell ref="AP5:AR5"/>
    <mergeCell ref="A1:I1"/>
    <mergeCell ref="B4:D4"/>
    <mergeCell ref="F4:H4"/>
    <mergeCell ref="J4:L4"/>
    <mergeCell ref="N4:P4"/>
    <mergeCell ref="R4:T4"/>
    <mergeCell ref="AT5:AV5"/>
    <mergeCell ref="AT4:AV4"/>
    <mergeCell ref="B5:D5"/>
    <mergeCell ref="F5:H5"/>
    <mergeCell ref="J5:L5"/>
    <mergeCell ref="N5:P5"/>
    <mergeCell ref="R5:T5"/>
    <mergeCell ref="V4:X4"/>
    <mergeCell ref="Z5:AB5"/>
    <mergeCell ref="AD5:AF5"/>
    <mergeCell ref="AH5:AJ5"/>
    <mergeCell ref="V5:X5"/>
    <mergeCell ref="Z4:AB4"/>
    <mergeCell ref="AD4:AF4"/>
    <mergeCell ref="AH4:AJ4"/>
    <mergeCell ref="AL4:A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96"/>
  <sheetViews>
    <sheetView view="pageBreakPreview" zoomScale="60" workbookViewId="0">
      <selection activeCell="F84" sqref="F84"/>
    </sheetView>
  </sheetViews>
  <sheetFormatPr baseColWidth="10" defaultRowHeight="15"/>
  <cols>
    <col min="1" max="1" width="12.28515625" style="30" bestFit="1" customWidth="1"/>
    <col min="2" max="2" width="11.5703125" style="30" bestFit="1" customWidth="1"/>
    <col min="3" max="3" width="28.42578125" style="30" bestFit="1" customWidth="1"/>
    <col min="4" max="4" width="56" style="30" customWidth="1"/>
    <col min="5" max="5" width="23.28515625" style="30" bestFit="1" customWidth="1"/>
    <col min="6" max="6" width="19.28515625" style="30" customWidth="1"/>
    <col min="7" max="7" width="16.140625" style="30" bestFit="1" customWidth="1"/>
  </cols>
  <sheetData>
    <row r="1" spans="1:7" ht="18.75">
      <c r="A1" s="228" t="s">
        <v>386</v>
      </c>
      <c r="B1" s="228"/>
      <c r="C1" s="228"/>
      <c r="D1" s="228"/>
      <c r="E1" s="228"/>
      <c r="F1" s="228"/>
      <c r="G1" s="228"/>
    </row>
    <row r="2" spans="1:7" ht="18.75">
      <c r="A2" s="229" t="s">
        <v>62</v>
      </c>
      <c r="B2" s="229"/>
      <c r="C2" s="229"/>
      <c r="D2" s="229"/>
      <c r="E2" s="229"/>
      <c r="F2" s="229"/>
      <c r="G2" s="229"/>
    </row>
    <row r="3" spans="1:7" ht="18.75">
      <c r="A3" s="146"/>
      <c r="B3" s="146"/>
      <c r="C3" s="146"/>
      <c r="D3" s="146"/>
      <c r="E3" s="146"/>
      <c r="F3" s="146"/>
      <c r="G3" s="146"/>
    </row>
    <row r="4" spans="1:7" ht="15.75">
      <c r="A4" s="61" t="s">
        <v>63</v>
      </c>
      <c r="B4" s="61" t="s">
        <v>64</v>
      </c>
      <c r="C4" s="61" t="s">
        <v>65</v>
      </c>
      <c r="D4" s="62" t="s">
        <v>66</v>
      </c>
      <c r="E4" s="61" t="s">
        <v>67</v>
      </c>
      <c r="F4" s="61" t="s">
        <v>68</v>
      </c>
      <c r="G4" s="61" t="s">
        <v>69</v>
      </c>
    </row>
    <row r="5" spans="1:7">
      <c r="A5" s="139">
        <v>45531</v>
      </c>
      <c r="B5" s="140">
        <v>548</v>
      </c>
      <c r="C5" s="140" t="s">
        <v>122</v>
      </c>
      <c r="D5" s="82" t="s">
        <v>123</v>
      </c>
      <c r="E5" s="82" t="s">
        <v>94</v>
      </c>
      <c r="F5" s="141">
        <v>26755.8</v>
      </c>
      <c r="G5" s="141">
        <v>22296.5</v>
      </c>
    </row>
    <row r="6" spans="1:7">
      <c r="A6" s="139">
        <v>45534</v>
      </c>
      <c r="B6" s="140">
        <v>561</v>
      </c>
      <c r="C6" s="140" t="s">
        <v>87</v>
      </c>
      <c r="D6" s="82" t="s">
        <v>88</v>
      </c>
      <c r="E6" s="82" t="s">
        <v>86</v>
      </c>
      <c r="F6" s="141">
        <f>G6*1.2</f>
        <v>361.05599999999998</v>
      </c>
      <c r="G6" s="141">
        <v>300.88</v>
      </c>
    </row>
    <row r="7" spans="1:7">
      <c r="A7" s="139">
        <v>45534</v>
      </c>
      <c r="B7" s="140">
        <v>560</v>
      </c>
      <c r="C7" s="140" t="s">
        <v>119</v>
      </c>
      <c r="D7" s="82" t="s">
        <v>120</v>
      </c>
      <c r="E7" s="82" t="s">
        <v>86</v>
      </c>
      <c r="F7" s="141">
        <v>429.9</v>
      </c>
      <c r="G7" s="141">
        <v>358.25</v>
      </c>
    </row>
    <row r="8" spans="1:7">
      <c r="A8" s="139">
        <v>45547</v>
      </c>
      <c r="B8" s="140">
        <v>594</v>
      </c>
      <c r="C8" s="140">
        <v>862</v>
      </c>
      <c r="D8" s="82" t="s">
        <v>121</v>
      </c>
      <c r="E8" s="82" t="s">
        <v>118</v>
      </c>
      <c r="F8" s="141">
        <v>23400</v>
      </c>
      <c r="G8" s="141">
        <v>19500</v>
      </c>
    </row>
    <row r="9" spans="1:7">
      <c r="A9" s="139">
        <v>45554</v>
      </c>
      <c r="B9" s="140">
        <v>609</v>
      </c>
      <c r="C9" s="140" t="s">
        <v>127</v>
      </c>
      <c r="D9" s="82" t="s">
        <v>92</v>
      </c>
      <c r="E9" s="82" t="s">
        <v>47</v>
      </c>
      <c r="F9" s="141">
        <v>6877.92</v>
      </c>
      <c r="G9" s="141">
        <v>5731.6</v>
      </c>
    </row>
    <row r="10" spans="1:7">
      <c r="A10" s="139">
        <v>45574</v>
      </c>
      <c r="B10" s="140">
        <v>653</v>
      </c>
      <c r="C10" s="140" t="s">
        <v>125</v>
      </c>
      <c r="D10" s="82" t="s">
        <v>126</v>
      </c>
      <c r="E10" s="82" t="s">
        <v>86</v>
      </c>
      <c r="F10" s="141">
        <v>429.9</v>
      </c>
      <c r="G10" s="141">
        <v>358.25</v>
      </c>
    </row>
    <row r="11" spans="1:7">
      <c r="A11" s="139">
        <v>45575</v>
      </c>
      <c r="B11" s="140">
        <v>655</v>
      </c>
      <c r="C11" s="140" t="s">
        <v>128</v>
      </c>
      <c r="D11" s="82" t="s">
        <v>129</v>
      </c>
      <c r="E11" s="82" t="s">
        <v>94</v>
      </c>
      <c r="F11" s="141">
        <v>40770.959999999999</v>
      </c>
      <c r="G11" s="141">
        <v>33975.800000000003</v>
      </c>
    </row>
    <row r="12" spans="1:7">
      <c r="A12" s="139">
        <v>45602</v>
      </c>
      <c r="B12" s="140">
        <v>727</v>
      </c>
      <c r="C12" s="140" t="s">
        <v>132</v>
      </c>
      <c r="D12" s="82" t="s">
        <v>131</v>
      </c>
      <c r="E12" s="82" t="s">
        <v>86</v>
      </c>
      <c r="F12" s="141">
        <v>429.9</v>
      </c>
      <c r="G12" s="141">
        <v>358.25</v>
      </c>
    </row>
    <row r="13" spans="1:7">
      <c r="A13" s="139">
        <v>45631</v>
      </c>
      <c r="B13" s="140">
        <v>823</v>
      </c>
      <c r="C13" s="140" t="s">
        <v>139</v>
      </c>
      <c r="D13" s="82" t="s">
        <v>141</v>
      </c>
      <c r="E13" s="82" t="s">
        <v>94</v>
      </c>
      <c r="F13" s="141">
        <v>24736.34</v>
      </c>
      <c r="G13" s="141">
        <v>20613.62</v>
      </c>
    </row>
    <row r="14" spans="1:7">
      <c r="A14" s="139">
        <v>45631</v>
      </c>
      <c r="B14" s="140">
        <v>824</v>
      </c>
      <c r="C14" s="140">
        <v>2496</v>
      </c>
      <c r="D14" s="82" t="s">
        <v>142</v>
      </c>
      <c r="E14" s="82" t="s">
        <v>96</v>
      </c>
      <c r="F14" s="141">
        <v>16416</v>
      </c>
      <c r="G14" s="141">
        <f t="shared" ref="G14:G19" si="0">F14/1.2</f>
        <v>13680</v>
      </c>
    </row>
    <row r="15" spans="1:7">
      <c r="A15" s="139">
        <v>45631</v>
      </c>
      <c r="B15" s="140">
        <v>825</v>
      </c>
      <c r="C15" s="140">
        <v>2497</v>
      </c>
      <c r="D15" s="82" t="s">
        <v>143</v>
      </c>
      <c r="E15" s="82" t="s">
        <v>96</v>
      </c>
      <c r="F15" s="141">
        <v>35618.18</v>
      </c>
      <c r="G15" s="141">
        <f t="shared" si="0"/>
        <v>29681.816666666669</v>
      </c>
    </row>
    <row r="16" spans="1:7">
      <c r="A16" s="139">
        <v>45632</v>
      </c>
      <c r="B16" s="140">
        <v>826</v>
      </c>
      <c r="C16" s="140" t="s">
        <v>147</v>
      </c>
      <c r="D16" s="82" t="s">
        <v>146</v>
      </c>
      <c r="E16" s="82" t="s">
        <v>86</v>
      </c>
      <c r="F16" s="141">
        <v>429.9</v>
      </c>
      <c r="G16" s="141">
        <f t="shared" si="0"/>
        <v>358.25</v>
      </c>
    </row>
    <row r="17" spans="1:7">
      <c r="A17" s="139">
        <v>45636</v>
      </c>
      <c r="B17" s="140">
        <v>841</v>
      </c>
      <c r="C17" s="140" t="s">
        <v>148</v>
      </c>
      <c r="D17" s="82" t="s">
        <v>149</v>
      </c>
      <c r="E17" s="82" t="s">
        <v>99</v>
      </c>
      <c r="F17" s="141">
        <v>26749.1</v>
      </c>
      <c r="G17" s="141">
        <f t="shared" si="0"/>
        <v>22290.916666666668</v>
      </c>
    </row>
    <row r="18" spans="1:7">
      <c r="A18" s="139">
        <v>45636</v>
      </c>
      <c r="B18" s="140">
        <v>842</v>
      </c>
      <c r="C18" s="140">
        <v>241203</v>
      </c>
      <c r="D18" s="82" t="s">
        <v>150</v>
      </c>
      <c r="E18" s="82" t="s">
        <v>151</v>
      </c>
      <c r="F18" s="141">
        <v>8037.36</v>
      </c>
      <c r="G18" s="141">
        <f t="shared" si="0"/>
        <v>6697.8</v>
      </c>
    </row>
    <row r="19" spans="1:7">
      <c r="A19" s="139">
        <v>45646</v>
      </c>
      <c r="B19" s="140">
        <v>871</v>
      </c>
      <c r="C19" s="108">
        <v>365241559695</v>
      </c>
      <c r="D19" s="82" t="s">
        <v>155</v>
      </c>
      <c r="E19" s="82" t="s">
        <v>154</v>
      </c>
      <c r="F19" s="141">
        <v>2122.8000000000002</v>
      </c>
      <c r="G19" s="141">
        <f t="shared" si="0"/>
        <v>1769.0000000000002</v>
      </c>
    </row>
    <row r="20" spans="1:7">
      <c r="A20" s="139">
        <v>45674</v>
      </c>
      <c r="B20" s="140" t="s">
        <v>174</v>
      </c>
      <c r="C20" s="140" t="s">
        <v>175</v>
      </c>
      <c r="D20" s="82" t="s">
        <v>176</v>
      </c>
      <c r="E20" s="82" t="s">
        <v>94</v>
      </c>
      <c r="F20" s="141">
        <v>22595.52</v>
      </c>
      <c r="G20" s="141">
        <v>18829.599999999999</v>
      </c>
    </row>
    <row r="21" spans="1:7">
      <c r="A21" s="139">
        <v>45678</v>
      </c>
      <c r="B21" s="140" t="s">
        <v>182</v>
      </c>
      <c r="C21" s="140" t="s">
        <v>181</v>
      </c>
      <c r="D21" s="82" t="s">
        <v>180</v>
      </c>
      <c r="E21" s="82" t="s">
        <v>86</v>
      </c>
      <c r="F21" s="141">
        <v>429.9</v>
      </c>
      <c r="G21" s="141">
        <v>358.25</v>
      </c>
    </row>
    <row r="22" spans="1:7">
      <c r="A22" s="139">
        <v>45678</v>
      </c>
      <c r="B22" s="140" t="s">
        <v>183</v>
      </c>
      <c r="C22" s="140" t="s">
        <v>185</v>
      </c>
      <c r="D22" s="82" t="s">
        <v>186</v>
      </c>
      <c r="E22" s="82" t="s">
        <v>184</v>
      </c>
      <c r="F22" s="141">
        <v>7488.24</v>
      </c>
      <c r="G22" s="141">
        <v>6240.2</v>
      </c>
    </row>
    <row r="23" spans="1:7">
      <c r="A23" s="139">
        <v>45681</v>
      </c>
      <c r="B23" s="140" t="s">
        <v>187</v>
      </c>
      <c r="C23" s="140" t="s">
        <v>197</v>
      </c>
      <c r="D23" s="82" t="s">
        <v>188</v>
      </c>
      <c r="E23" s="82" t="s">
        <v>184</v>
      </c>
      <c r="F23" s="141">
        <v>28867.01</v>
      </c>
      <c r="G23" s="141">
        <v>24055.84</v>
      </c>
    </row>
    <row r="24" spans="1:7">
      <c r="A24" s="139">
        <v>45681</v>
      </c>
      <c r="B24" s="140" t="s">
        <v>189</v>
      </c>
      <c r="C24" s="140" t="s">
        <v>198</v>
      </c>
      <c r="D24" s="82" t="s">
        <v>190</v>
      </c>
      <c r="E24" s="82" t="s">
        <v>94</v>
      </c>
      <c r="F24" s="141">
        <v>2565.6</v>
      </c>
      <c r="G24" s="141">
        <v>2138</v>
      </c>
    </row>
    <row r="25" spans="1:7">
      <c r="A25" s="139">
        <v>45681</v>
      </c>
      <c r="B25" s="140" t="s">
        <v>191</v>
      </c>
      <c r="C25" s="140">
        <v>2502</v>
      </c>
      <c r="D25" s="82" t="s">
        <v>192</v>
      </c>
      <c r="E25" s="82" t="s">
        <v>96</v>
      </c>
      <c r="F25" s="141">
        <v>8565.7199999999993</v>
      </c>
      <c r="G25" s="141">
        <v>7138.1</v>
      </c>
    </row>
    <row r="26" spans="1:7">
      <c r="A26" s="139">
        <v>45681</v>
      </c>
      <c r="B26" s="140" t="s">
        <v>193</v>
      </c>
      <c r="C26" s="140">
        <v>2503</v>
      </c>
      <c r="D26" s="82" t="s">
        <v>194</v>
      </c>
      <c r="E26" s="82" t="s">
        <v>96</v>
      </c>
      <c r="F26" s="141">
        <v>19009.87</v>
      </c>
      <c r="G26" s="141">
        <v>15841.56</v>
      </c>
    </row>
    <row r="27" spans="1:7">
      <c r="A27" s="139">
        <v>45681</v>
      </c>
      <c r="B27" s="140" t="s">
        <v>195</v>
      </c>
      <c r="C27" s="140">
        <v>74</v>
      </c>
      <c r="D27" s="82" t="s">
        <v>272</v>
      </c>
      <c r="E27" s="82" t="s">
        <v>196</v>
      </c>
      <c r="F27" s="141">
        <v>10052.64</v>
      </c>
      <c r="G27" s="141">
        <v>8377.2000000000007</v>
      </c>
    </row>
    <row r="28" spans="1:7">
      <c r="A28" s="139">
        <v>45691</v>
      </c>
      <c r="B28" s="140" t="s">
        <v>203</v>
      </c>
      <c r="C28" s="140">
        <v>250112</v>
      </c>
      <c r="D28" s="82" t="s">
        <v>204</v>
      </c>
      <c r="E28" s="82" t="s">
        <v>151</v>
      </c>
      <c r="F28" s="141">
        <v>2822.64</v>
      </c>
      <c r="G28" s="141">
        <v>2352.1999999999998</v>
      </c>
    </row>
    <row r="29" spans="1:7">
      <c r="A29" s="139">
        <v>45691</v>
      </c>
      <c r="B29" s="140" t="s">
        <v>207</v>
      </c>
      <c r="C29" s="140" t="s">
        <v>208</v>
      </c>
      <c r="D29" s="82" t="s">
        <v>206</v>
      </c>
      <c r="E29" s="82" t="s">
        <v>86</v>
      </c>
      <c r="F29" s="141">
        <v>429.9</v>
      </c>
      <c r="G29" s="141">
        <v>358.25</v>
      </c>
    </row>
    <row r="30" spans="1:7">
      <c r="A30" s="139">
        <v>45692</v>
      </c>
      <c r="B30" s="140" t="s">
        <v>211</v>
      </c>
      <c r="C30" s="140" t="s">
        <v>178</v>
      </c>
      <c r="D30" s="82" t="s">
        <v>177</v>
      </c>
      <c r="E30" s="82" t="s">
        <v>94</v>
      </c>
      <c r="F30" s="141">
        <v>23607.24</v>
      </c>
      <c r="G30" s="141">
        <v>19672.7</v>
      </c>
    </row>
    <row r="31" spans="1:7">
      <c r="A31" s="139">
        <v>45708</v>
      </c>
      <c r="B31" s="140" t="s">
        <v>217</v>
      </c>
      <c r="C31" s="140" t="s">
        <v>240</v>
      </c>
      <c r="D31" s="82" t="s">
        <v>383</v>
      </c>
      <c r="E31" s="82" t="s">
        <v>205</v>
      </c>
      <c r="F31" s="141">
        <v>7583.29</v>
      </c>
      <c r="G31" s="141">
        <v>6319.41</v>
      </c>
    </row>
    <row r="32" spans="1:7">
      <c r="A32" s="139">
        <v>45708</v>
      </c>
      <c r="B32" s="140" t="s">
        <v>221</v>
      </c>
      <c r="C32" s="140">
        <v>7516643653</v>
      </c>
      <c r="D32" s="82" t="s">
        <v>219</v>
      </c>
      <c r="E32" s="82" t="s">
        <v>205</v>
      </c>
      <c r="F32" s="141">
        <v>580.5</v>
      </c>
      <c r="G32" s="141">
        <v>483.75</v>
      </c>
    </row>
    <row r="33" spans="1:7">
      <c r="A33" s="139">
        <v>45712</v>
      </c>
      <c r="B33" s="140" t="s">
        <v>226</v>
      </c>
      <c r="C33" s="140" t="s">
        <v>215</v>
      </c>
      <c r="D33" s="82" t="s">
        <v>216</v>
      </c>
      <c r="E33" s="82" t="s">
        <v>184</v>
      </c>
      <c r="F33" s="141">
        <v>18067.240000000002</v>
      </c>
      <c r="G33" s="141">
        <v>15056.03</v>
      </c>
    </row>
    <row r="34" spans="1:7">
      <c r="A34" s="139">
        <v>45712</v>
      </c>
      <c r="B34" s="140" t="s">
        <v>222</v>
      </c>
      <c r="C34" s="108">
        <v>242000039357</v>
      </c>
      <c r="D34" s="82" t="s">
        <v>384</v>
      </c>
      <c r="E34" s="82" t="s">
        <v>205</v>
      </c>
      <c r="F34" s="141">
        <v>171.8</v>
      </c>
      <c r="G34" s="141">
        <v>143.16999999999999</v>
      </c>
    </row>
    <row r="35" spans="1:7">
      <c r="A35" s="139">
        <v>45712</v>
      </c>
      <c r="B35" s="140" t="s">
        <v>223</v>
      </c>
      <c r="C35" s="108">
        <v>242000039472</v>
      </c>
      <c r="D35" s="82" t="s">
        <v>384</v>
      </c>
      <c r="E35" s="82" t="s">
        <v>205</v>
      </c>
      <c r="F35" s="141">
        <v>171.8</v>
      </c>
      <c r="G35" s="141">
        <v>143.16999999999999</v>
      </c>
    </row>
    <row r="36" spans="1:7">
      <c r="A36" s="139">
        <v>45713</v>
      </c>
      <c r="B36" s="140" t="s">
        <v>227</v>
      </c>
      <c r="C36" s="140" t="s">
        <v>229</v>
      </c>
      <c r="D36" s="82" t="s">
        <v>228</v>
      </c>
      <c r="E36" s="82" t="s">
        <v>99</v>
      </c>
      <c r="F36" s="141">
        <v>9963.66</v>
      </c>
      <c r="G36" s="141">
        <v>8303.0499999999993</v>
      </c>
    </row>
    <row r="37" spans="1:7">
      <c r="A37" s="139">
        <v>45713</v>
      </c>
      <c r="B37" s="140" t="s">
        <v>230</v>
      </c>
      <c r="C37" s="140" t="s">
        <v>231</v>
      </c>
      <c r="D37" s="82" t="s">
        <v>235</v>
      </c>
      <c r="E37" s="82" t="s">
        <v>100</v>
      </c>
      <c r="F37" s="141">
        <v>14400</v>
      </c>
      <c r="G37" s="141">
        <v>12000</v>
      </c>
    </row>
    <row r="38" spans="1:7">
      <c r="A38" s="139">
        <v>45713</v>
      </c>
      <c r="B38" s="140" t="s">
        <v>232</v>
      </c>
      <c r="C38" s="140" t="s">
        <v>233</v>
      </c>
      <c r="D38" s="82" t="s">
        <v>234</v>
      </c>
      <c r="E38" s="82" t="s">
        <v>100</v>
      </c>
      <c r="F38" s="141">
        <v>10800</v>
      </c>
      <c r="G38" s="141">
        <v>9000</v>
      </c>
    </row>
    <row r="39" spans="1:7">
      <c r="A39" s="139">
        <v>45713</v>
      </c>
      <c r="B39" s="140" t="s">
        <v>218</v>
      </c>
      <c r="C39" s="140" t="s">
        <v>209</v>
      </c>
      <c r="D39" s="82" t="s">
        <v>220</v>
      </c>
      <c r="E39" s="82" t="s">
        <v>99</v>
      </c>
      <c r="F39" s="141">
        <v>1500</v>
      </c>
      <c r="G39" s="141">
        <v>1250</v>
      </c>
    </row>
    <row r="40" spans="1:7">
      <c r="A40" s="139">
        <v>45720</v>
      </c>
      <c r="B40" s="140" t="s">
        <v>244</v>
      </c>
      <c r="C40" s="140" t="s">
        <v>237</v>
      </c>
      <c r="D40" s="82" t="s">
        <v>236</v>
      </c>
      <c r="E40" s="82" t="s">
        <v>86</v>
      </c>
      <c r="F40" s="141">
        <v>429.9</v>
      </c>
      <c r="G40" s="141">
        <v>358.25</v>
      </c>
    </row>
    <row r="41" spans="1:7">
      <c r="A41" s="139">
        <v>45737</v>
      </c>
      <c r="B41" s="140" t="s">
        <v>242</v>
      </c>
      <c r="C41" s="108">
        <v>242000043013</v>
      </c>
      <c r="D41" s="82" t="s">
        <v>243</v>
      </c>
      <c r="E41" s="82" t="s">
        <v>205</v>
      </c>
      <c r="F41" s="141">
        <v>188</v>
      </c>
      <c r="G41" s="141">
        <v>156.66999999999999</v>
      </c>
    </row>
    <row r="42" spans="1:7">
      <c r="A42" s="139">
        <v>45751</v>
      </c>
      <c r="B42" s="140" t="s">
        <v>245</v>
      </c>
      <c r="C42" s="108">
        <v>3757</v>
      </c>
      <c r="D42" s="82" t="s">
        <v>247</v>
      </c>
      <c r="E42" s="82" t="s">
        <v>98</v>
      </c>
      <c r="F42" s="141">
        <v>6097.22</v>
      </c>
      <c r="G42" s="141">
        <v>5081.0200000000004</v>
      </c>
    </row>
    <row r="43" spans="1:7">
      <c r="A43" s="139">
        <v>45751</v>
      </c>
      <c r="B43" s="140" t="s">
        <v>267</v>
      </c>
      <c r="C43" s="108">
        <v>92</v>
      </c>
      <c r="D43" s="82" t="s">
        <v>271</v>
      </c>
      <c r="E43" s="82" t="s">
        <v>196</v>
      </c>
      <c r="F43" s="141">
        <v>10052.64</v>
      </c>
      <c r="G43" s="141">
        <v>8377.2000000000007</v>
      </c>
    </row>
    <row r="44" spans="1:7">
      <c r="A44" s="139">
        <v>45754</v>
      </c>
      <c r="B44" s="140" t="s">
        <v>248</v>
      </c>
      <c r="C44" s="108" t="s">
        <v>249</v>
      </c>
      <c r="D44" s="82" t="s">
        <v>252</v>
      </c>
      <c r="E44" s="82" t="s">
        <v>269</v>
      </c>
      <c r="F44" s="141">
        <v>419.76</v>
      </c>
      <c r="G44" s="141">
        <v>349.8</v>
      </c>
    </row>
    <row r="45" spans="1:7">
      <c r="A45" s="139">
        <v>45754</v>
      </c>
      <c r="B45" s="140" t="s">
        <v>250</v>
      </c>
      <c r="C45" s="108" t="s">
        <v>251</v>
      </c>
      <c r="D45" s="82" t="s">
        <v>253</v>
      </c>
      <c r="E45" s="82" t="s">
        <v>269</v>
      </c>
      <c r="F45" s="141">
        <v>419.76</v>
      </c>
      <c r="G45" s="141">
        <v>349.8</v>
      </c>
    </row>
    <row r="46" spans="1:7">
      <c r="A46" s="139">
        <v>45754</v>
      </c>
      <c r="B46" s="140" t="s">
        <v>254</v>
      </c>
      <c r="C46" s="108" t="s">
        <v>255</v>
      </c>
      <c r="D46" s="82" t="s">
        <v>256</v>
      </c>
      <c r="E46" s="82" t="s">
        <v>269</v>
      </c>
      <c r="F46" s="141">
        <v>419.76</v>
      </c>
      <c r="G46" s="141">
        <v>349.8</v>
      </c>
    </row>
    <row r="47" spans="1:7">
      <c r="A47" s="139">
        <v>45754</v>
      </c>
      <c r="B47" s="140" t="s">
        <v>257</v>
      </c>
      <c r="C47" s="108" t="s">
        <v>273</v>
      </c>
      <c r="D47" s="82" t="s">
        <v>258</v>
      </c>
      <c r="E47" s="82" t="s">
        <v>269</v>
      </c>
      <c r="F47" s="141">
        <v>419.76</v>
      </c>
      <c r="G47" s="141">
        <v>349.8</v>
      </c>
    </row>
    <row r="48" spans="1:7">
      <c r="A48" s="139">
        <v>45754</v>
      </c>
      <c r="B48" s="140" t="s">
        <v>259</v>
      </c>
      <c r="C48" s="108" t="s">
        <v>260</v>
      </c>
      <c r="D48" s="82" t="s">
        <v>261</v>
      </c>
      <c r="E48" s="82" t="s">
        <v>269</v>
      </c>
      <c r="F48" s="141">
        <v>419.76</v>
      </c>
      <c r="G48" s="141">
        <v>349.8</v>
      </c>
    </row>
    <row r="49" spans="1:7">
      <c r="A49" s="139">
        <v>45754</v>
      </c>
      <c r="B49" s="140" t="s">
        <v>262</v>
      </c>
      <c r="C49" s="140" t="s">
        <v>263</v>
      </c>
      <c r="D49" s="82" t="s">
        <v>264</v>
      </c>
      <c r="E49" s="82" t="s">
        <v>86</v>
      </c>
      <c r="F49" s="141">
        <v>429.9</v>
      </c>
      <c r="G49" s="141">
        <v>358.25</v>
      </c>
    </row>
    <row r="50" spans="1:7">
      <c r="A50" s="139">
        <v>45754</v>
      </c>
      <c r="B50" s="140" t="s">
        <v>265</v>
      </c>
      <c r="C50" s="108">
        <v>242000043911</v>
      </c>
      <c r="D50" s="82" t="s">
        <v>266</v>
      </c>
      <c r="E50" s="82" t="s">
        <v>205</v>
      </c>
      <c r="F50" s="141">
        <v>428.96</v>
      </c>
      <c r="G50" s="141">
        <v>357.47</v>
      </c>
    </row>
    <row r="51" spans="1:7">
      <c r="A51" s="139">
        <v>45761</v>
      </c>
      <c r="B51" s="140" t="s">
        <v>268</v>
      </c>
      <c r="C51" s="108">
        <v>24200044365</v>
      </c>
      <c r="D51" s="82" t="s">
        <v>270</v>
      </c>
      <c r="E51" s="82" t="s">
        <v>205</v>
      </c>
      <c r="F51" s="141">
        <v>198.5</v>
      </c>
      <c r="G51" s="141">
        <v>165.42</v>
      </c>
    </row>
    <row r="52" spans="1:7">
      <c r="A52" s="139">
        <v>45776</v>
      </c>
      <c r="B52" s="161" t="s">
        <v>286</v>
      </c>
      <c r="C52" s="108" t="s">
        <v>285</v>
      </c>
      <c r="D52" s="82" t="s">
        <v>284</v>
      </c>
      <c r="E52" s="82" t="s">
        <v>94</v>
      </c>
      <c r="F52" s="141">
        <v>10213.799999999999</v>
      </c>
      <c r="G52" s="141">
        <v>8511.5</v>
      </c>
    </row>
    <row r="53" spans="1:7">
      <c r="A53" s="139">
        <v>45776</v>
      </c>
      <c r="B53" s="139" t="s">
        <v>287</v>
      </c>
      <c r="C53" s="108" t="s">
        <v>283</v>
      </c>
      <c r="D53" s="82" t="s">
        <v>282</v>
      </c>
      <c r="E53" s="82" t="s">
        <v>281</v>
      </c>
      <c r="F53" s="141">
        <v>11076</v>
      </c>
      <c r="G53" s="141">
        <v>9230</v>
      </c>
    </row>
    <row r="54" spans="1:7">
      <c r="A54" s="162">
        <v>45782</v>
      </c>
      <c r="B54" s="161" t="s">
        <v>288</v>
      </c>
      <c r="C54" s="163">
        <v>3623</v>
      </c>
      <c r="D54" s="82" t="s">
        <v>246</v>
      </c>
      <c r="E54" s="82" t="s">
        <v>101</v>
      </c>
      <c r="F54" s="164">
        <v>9885.64</v>
      </c>
      <c r="G54" s="164">
        <v>8238.0300000000007</v>
      </c>
    </row>
    <row r="55" spans="1:7">
      <c r="A55" s="139">
        <v>45784</v>
      </c>
      <c r="B55" s="139" t="s">
        <v>289</v>
      </c>
      <c r="C55" s="108" t="s">
        <v>293</v>
      </c>
      <c r="D55" s="82" t="s">
        <v>294</v>
      </c>
      <c r="E55" s="82" t="s">
        <v>99</v>
      </c>
      <c r="F55" s="141">
        <v>1035.6600000000001</v>
      </c>
      <c r="G55" s="141">
        <v>863.05</v>
      </c>
    </row>
    <row r="56" spans="1:7">
      <c r="A56" s="139">
        <v>45784</v>
      </c>
      <c r="B56" s="139" t="s">
        <v>290</v>
      </c>
      <c r="C56" s="108">
        <v>987</v>
      </c>
      <c r="D56" s="82" t="s">
        <v>295</v>
      </c>
      <c r="E56" s="82" t="s">
        <v>118</v>
      </c>
      <c r="F56" s="141">
        <v>79002</v>
      </c>
      <c r="G56" s="141">
        <v>65835</v>
      </c>
    </row>
    <row r="57" spans="1:7">
      <c r="A57" s="139">
        <v>45784</v>
      </c>
      <c r="B57" s="139" t="s">
        <v>291</v>
      </c>
      <c r="C57" s="108" t="s">
        <v>297</v>
      </c>
      <c r="D57" s="82" t="s">
        <v>296</v>
      </c>
      <c r="E57" s="82" t="s">
        <v>99</v>
      </c>
      <c r="F57" s="141">
        <v>13624.24</v>
      </c>
      <c r="G57" s="141">
        <v>11353.53</v>
      </c>
    </row>
    <row r="58" spans="1:7">
      <c r="A58" s="139">
        <v>45784</v>
      </c>
      <c r="B58" s="139" t="s">
        <v>292</v>
      </c>
      <c r="C58" s="108" t="s">
        <v>299</v>
      </c>
      <c r="D58" s="82" t="s">
        <v>298</v>
      </c>
      <c r="E58" s="82" t="s">
        <v>86</v>
      </c>
      <c r="F58" s="141">
        <v>429.9</v>
      </c>
      <c r="G58" s="141">
        <v>358.25</v>
      </c>
    </row>
    <row r="59" spans="1:7">
      <c r="A59" s="139">
        <v>45792</v>
      </c>
      <c r="B59" s="139" t="s">
        <v>301</v>
      </c>
      <c r="C59" s="108" t="s">
        <v>302</v>
      </c>
      <c r="D59" s="82" t="s">
        <v>385</v>
      </c>
      <c r="E59" s="82" t="s">
        <v>303</v>
      </c>
      <c r="F59" s="141">
        <v>1440</v>
      </c>
      <c r="G59" s="141">
        <v>1200</v>
      </c>
    </row>
    <row r="60" spans="1:7">
      <c r="A60" s="139">
        <v>45796</v>
      </c>
      <c r="B60" s="140" t="s">
        <v>379</v>
      </c>
      <c r="C60" s="140" t="s">
        <v>380</v>
      </c>
      <c r="D60" s="82" t="s">
        <v>382</v>
      </c>
      <c r="E60" s="82" t="s">
        <v>381</v>
      </c>
      <c r="F60" s="141">
        <v>597.54</v>
      </c>
      <c r="G60" s="141">
        <v>497.95</v>
      </c>
    </row>
    <row r="61" spans="1:7">
      <c r="A61" s="139">
        <v>45797</v>
      </c>
      <c r="B61" s="139" t="s">
        <v>307</v>
      </c>
      <c r="C61" s="108" t="s">
        <v>308</v>
      </c>
      <c r="D61" s="82" t="s">
        <v>315</v>
      </c>
      <c r="E61" s="82" t="s">
        <v>99</v>
      </c>
      <c r="F61" s="141">
        <v>1337.81</v>
      </c>
      <c r="G61" s="141">
        <v>1114.8399999999999</v>
      </c>
    </row>
    <row r="62" spans="1:7">
      <c r="A62" s="139">
        <v>45797</v>
      </c>
      <c r="B62" s="139" t="s">
        <v>310</v>
      </c>
      <c r="C62" s="108" t="s">
        <v>311</v>
      </c>
      <c r="D62" s="82" t="s">
        <v>312</v>
      </c>
      <c r="E62" s="82" t="s">
        <v>99</v>
      </c>
      <c r="F62" s="141">
        <v>3277.99</v>
      </c>
      <c r="G62" s="141">
        <v>2731.66</v>
      </c>
    </row>
    <row r="63" spans="1:7">
      <c r="A63" s="139">
        <v>45811</v>
      </c>
      <c r="B63" s="139" t="s">
        <v>317</v>
      </c>
      <c r="C63" s="108">
        <v>999</v>
      </c>
      <c r="D63" s="82" t="s">
        <v>316</v>
      </c>
      <c r="E63" s="82" t="s">
        <v>118</v>
      </c>
      <c r="F63" s="141">
        <v>23095.200000000001</v>
      </c>
      <c r="G63" s="141">
        <v>19246</v>
      </c>
    </row>
    <row r="64" spans="1:7">
      <c r="A64" s="139">
        <v>45819</v>
      </c>
      <c r="B64" s="139" t="s">
        <v>327</v>
      </c>
      <c r="C64" s="108">
        <v>104</v>
      </c>
      <c r="D64" s="82" t="s">
        <v>328</v>
      </c>
      <c r="E64" s="82" t="s">
        <v>196</v>
      </c>
      <c r="F64" s="141">
        <v>12159.6</v>
      </c>
      <c r="G64" s="141">
        <v>14591.52</v>
      </c>
    </row>
    <row r="65" spans="1:7">
      <c r="A65" s="139">
        <v>45819</v>
      </c>
      <c r="B65" s="139" t="s">
        <v>326</v>
      </c>
      <c r="C65" s="108">
        <v>105</v>
      </c>
      <c r="D65" s="82" t="s">
        <v>329</v>
      </c>
      <c r="E65" s="82" t="s">
        <v>196</v>
      </c>
      <c r="F65" s="141">
        <v>1563.84</v>
      </c>
      <c r="G65" s="141">
        <v>1303.2</v>
      </c>
    </row>
    <row r="66" spans="1:7">
      <c r="A66" s="139">
        <v>45820</v>
      </c>
      <c r="B66" s="139" t="s">
        <v>325</v>
      </c>
      <c r="C66" s="108" t="s">
        <v>314</v>
      </c>
      <c r="D66" s="82" t="s">
        <v>309</v>
      </c>
      <c r="E66" s="82" t="s">
        <v>99</v>
      </c>
      <c r="F66" s="141">
        <f>G66*1.2</f>
        <v>218.4</v>
      </c>
      <c r="G66" s="141">
        <v>182</v>
      </c>
    </row>
    <row r="67" spans="1:7">
      <c r="A67" s="139">
        <v>45821</v>
      </c>
      <c r="B67" s="139" t="s">
        <v>320</v>
      </c>
      <c r="C67" s="108" t="s">
        <v>321</v>
      </c>
      <c r="D67" s="82" t="s">
        <v>322</v>
      </c>
      <c r="E67" s="82" t="s">
        <v>86</v>
      </c>
      <c r="F67" s="141">
        <f>G67*1.2</f>
        <v>429.74399999999997</v>
      </c>
      <c r="G67" s="141">
        <v>358.12</v>
      </c>
    </row>
    <row r="68" spans="1:7">
      <c r="A68" s="139">
        <v>45821</v>
      </c>
      <c r="B68" s="140" t="s">
        <v>331</v>
      </c>
      <c r="C68" s="140" t="s">
        <v>323</v>
      </c>
      <c r="D68" s="82" t="s">
        <v>92</v>
      </c>
      <c r="E68" s="82" t="s">
        <v>73</v>
      </c>
      <c r="F68" s="141">
        <v>528</v>
      </c>
      <c r="G68" s="141">
        <v>440</v>
      </c>
    </row>
    <row r="69" spans="1:7">
      <c r="A69" s="139">
        <v>45824</v>
      </c>
      <c r="B69" s="140" t="s">
        <v>375</v>
      </c>
      <c r="C69" s="140" t="s">
        <v>378</v>
      </c>
      <c r="D69" s="82" t="s">
        <v>377</v>
      </c>
      <c r="E69" s="82" t="s">
        <v>376</v>
      </c>
      <c r="F69" s="141">
        <v>1243</v>
      </c>
      <c r="G69" s="141">
        <v>1035.83</v>
      </c>
    </row>
    <row r="70" spans="1:7">
      <c r="A70" s="139">
        <v>45835</v>
      </c>
      <c r="B70" s="140" t="s">
        <v>332</v>
      </c>
      <c r="C70" s="140" t="s">
        <v>324</v>
      </c>
      <c r="D70" s="82" t="s">
        <v>92</v>
      </c>
      <c r="E70" s="82" t="s">
        <v>47</v>
      </c>
      <c r="F70" s="141">
        <v>14902.32</v>
      </c>
      <c r="G70" s="141">
        <v>12418.6</v>
      </c>
    </row>
    <row r="71" spans="1:7">
      <c r="A71" s="139">
        <v>45840</v>
      </c>
      <c r="B71" s="140" t="s">
        <v>369</v>
      </c>
      <c r="C71" s="108" t="s">
        <v>370</v>
      </c>
      <c r="D71" s="82" t="s">
        <v>368</v>
      </c>
      <c r="E71" s="82" t="s">
        <v>367</v>
      </c>
      <c r="F71" s="141">
        <v>542.53</v>
      </c>
      <c r="G71" s="141">
        <v>452.11</v>
      </c>
    </row>
    <row r="72" spans="1:7">
      <c r="A72" s="139">
        <v>45854</v>
      </c>
      <c r="B72" s="140" t="s">
        <v>343</v>
      </c>
      <c r="C72" s="108" t="s">
        <v>344</v>
      </c>
      <c r="D72" s="82" t="s">
        <v>345</v>
      </c>
      <c r="E72" s="82" t="s">
        <v>346</v>
      </c>
      <c r="F72" s="141">
        <v>3281.23</v>
      </c>
      <c r="G72" s="141">
        <v>2734.36</v>
      </c>
    </row>
    <row r="73" spans="1:7">
      <c r="A73" s="139">
        <v>45856</v>
      </c>
      <c r="B73" s="140" t="s">
        <v>336</v>
      </c>
      <c r="C73" s="140">
        <v>3783</v>
      </c>
      <c r="D73" s="82" t="s">
        <v>337</v>
      </c>
      <c r="E73" s="82" t="s">
        <v>98</v>
      </c>
      <c r="F73" s="141">
        <v>2385.65</v>
      </c>
      <c r="G73" s="141">
        <v>1988.04</v>
      </c>
    </row>
    <row r="74" spans="1:7">
      <c r="A74" s="139">
        <v>45856</v>
      </c>
      <c r="B74" s="140" t="s">
        <v>335</v>
      </c>
      <c r="C74" s="140" t="s">
        <v>338</v>
      </c>
      <c r="D74" s="82" t="s">
        <v>339</v>
      </c>
      <c r="E74" s="82" t="s">
        <v>97</v>
      </c>
      <c r="F74" s="141">
        <v>9935.8700000000008</v>
      </c>
      <c r="G74" s="141">
        <v>8279.89</v>
      </c>
    </row>
    <row r="75" spans="1:7">
      <c r="A75" s="139">
        <v>45860</v>
      </c>
      <c r="B75" s="140" t="s">
        <v>342</v>
      </c>
      <c r="C75" s="140">
        <v>11243</v>
      </c>
      <c r="D75" s="82" t="s">
        <v>341</v>
      </c>
      <c r="E75" s="82" t="s">
        <v>340</v>
      </c>
      <c r="F75" s="141">
        <v>556</v>
      </c>
      <c r="G75" s="141">
        <v>463.33</v>
      </c>
    </row>
    <row r="76" spans="1:7">
      <c r="A76" s="139">
        <v>45863</v>
      </c>
      <c r="B76" s="140" t="s">
        <v>347</v>
      </c>
      <c r="C76" s="108">
        <v>118</v>
      </c>
      <c r="D76" s="82" t="s">
        <v>348</v>
      </c>
      <c r="E76" s="82" t="s">
        <v>102</v>
      </c>
      <c r="F76" s="141">
        <f>G76*1.2</f>
        <v>759.6</v>
      </c>
      <c r="G76" s="141">
        <v>633</v>
      </c>
    </row>
    <row r="77" spans="1:7">
      <c r="A77" s="139">
        <v>45887</v>
      </c>
      <c r="B77" s="140" t="s">
        <v>351</v>
      </c>
      <c r="C77" s="108" t="s">
        <v>352</v>
      </c>
      <c r="D77" s="82" t="s">
        <v>353</v>
      </c>
      <c r="E77" s="82" t="s">
        <v>99</v>
      </c>
      <c r="F77" s="141">
        <v>358.9</v>
      </c>
      <c r="G77" s="141">
        <v>299.08</v>
      </c>
    </row>
    <row r="78" spans="1:7">
      <c r="A78" s="139">
        <v>45887</v>
      </c>
      <c r="B78" s="140" t="s">
        <v>354</v>
      </c>
      <c r="C78" s="108" t="s">
        <v>355</v>
      </c>
      <c r="D78" s="82" t="s">
        <v>356</v>
      </c>
      <c r="E78" s="82" t="s">
        <v>97</v>
      </c>
      <c r="F78" s="141">
        <v>2136.31</v>
      </c>
      <c r="G78" s="141">
        <v>1780.26</v>
      </c>
    </row>
    <row r="79" spans="1:7">
      <c r="A79" s="139">
        <v>45888</v>
      </c>
      <c r="B79" s="140" t="s">
        <v>387</v>
      </c>
      <c r="C79" s="108">
        <v>3703</v>
      </c>
      <c r="D79" s="82" t="s">
        <v>357</v>
      </c>
      <c r="E79" s="82" t="s">
        <v>101</v>
      </c>
      <c r="F79" s="141">
        <v>40248.730000000003</v>
      </c>
      <c r="G79" s="141">
        <v>33540.61</v>
      </c>
    </row>
    <row r="80" spans="1:7">
      <c r="A80" s="139">
        <v>45894</v>
      </c>
      <c r="B80" s="140" t="s">
        <v>361</v>
      </c>
      <c r="C80" s="140">
        <v>55974</v>
      </c>
      <c r="D80" s="82" t="s">
        <v>362</v>
      </c>
      <c r="E80" s="82" t="s">
        <v>205</v>
      </c>
      <c r="F80" s="141">
        <v>183.2</v>
      </c>
      <c r="G80" s="141">
        <v>152.66999999999999</v>
      </c>
    </row>
    <row r="81" spans="1:7">
      <c r="A81" s="139">
        <v>45894</v>
      </c>
      <c r="B81" s="140" t="s">
        <v>365</v>
      </c>
      <c r="C81" s="140" t="s">
        <v>366</v>
      </c>
      <c r="D81" s="82" t="s">
        <v>364</v>
      </c>
      <c r="E81" s="82" t="s">
        <v>363</v>
      </c>
      <c r="F81" s="141">
        <v>190.73</v>
      </c>
      <c r="G81" s="141">
        <v>158.94</v>
      </c>
    </row>
    <row r="82" spans="1:7">
      <c r="A82" s="139">
        <v>45894</v>
      </c>
      <c r="B82" s="140" t="s">
        <v>373</v>
      </c>
      <c r="C82" s="108">
        <v>1226338</v>
      </c>
      <c r="D82" s="82" t="s">
        <v>372</v>
      </c>
      <c r="E82" s="82" t="s">
        <v>371</v>
      </c>
      <c r="F82" s="141">
        <v>284.64</v>
      </c>
      <c r="G82" s="141">
        <v>237.2</v>
      </c>
    </row>
    <row r="83" spans="1:7" ht="18.75">
      <c r="A83" s="139"/>
      <c r="B83" s="140"/>
      <c r="C83" s="108"/>
      <c r="D83" s="82"/>
      <c r="E83" s="82"/>
      <c r="F83" s="169">
        <f>SUM(F5:F82)</f>
        <v>670085.67999999982</v>
      </c>
      <c r="G83" s="141"/>
    </row>
    <row r="84" spans="1:7" ht="18.75">
      <c r="A84" s="70"/>
      <c r="B84" s="70"/>
      <c r="C84" s="70"/>
      <c r="D84" s="70"/>
      <c r="E84" s="70"/>
      <c r="F84" s="71"/>
      <c r="G84" s="71"/>
    </row>
    <row r="85" spans="1:7">
      <c r="A85" s="226"/>
      <c r="B85" s="226"/>
      <c r="C85" s="226"/>
      <c r="E85" s="25"/>
      <c r="F85" s="227"/>
      <c r="G85" s="227"/>
    </row>
    <row r="86" spans="1:7">
      <c r="A86" s="72"/>
      <c r="B86" s="34"/>
      <c r="C86" s="34"/>
      <c r="F86" s="25"/>
      <c r="G86" s="25"/>
    </row>
    <row r="87" spans="1:7">
      <c r="A87" s="143"/>
      <c r="B87" s="144"/>
      <c r="C87" s="145"/>
      <c r="D87" s="41"/>
      <c r="E87" s="41"/>
      <c r="F87" s="39"/>
      <c r="G87" s="39"/>
    </row>
    <row r="88" spans="1:7">
      <c r="E88" s="4"/>
      <c r="F88" s="49"/>
      <c r="G88" s="165"/>
    </row>
    <row r="89" spans="1:7">
      <c r="E89" s="4"/>
      <c r="F89" s="49"/>
      <c r="G89" s="165"/>
    </row>
    <row r="90" spans="1:7">
      <c r="F90" s="49"/>
      <c r="G90" s="165"/>
    </row>
    <row r="91" spans="1:7">
      <c r="F91" s="49"/>
      <c r="G91" s="49"/>
    </row>
    <row r="92" spans="1:7">
      <c r="F92" s="166"/>
      <c r="G92" s="167"/>
    </row>
    <row r="93" spans="1:7">
      <c r="F93" s="49"/>
      <c r="G93" s="49"/>
    </row>
    <row r="94" spans="1:7">
      <c r="F94" s="168"/>
      <c r="G94" s="165"/>
    </row>
    <row r="95" spans="1:7">
      <c r="F95" s="49"/>
      <c r="G95" s="165"/>
    </row>
    <row r="96" spans="1:7">
      <c r="F96" s="49"/>
      <c r="G96" s="165"/>
    </row>
  </sheetData>
  <sortState ref="A5:G85">
    <sortCondition ref="A5"/>
  </sortState>
  <mergeCells count="4">
    <mergeCell ref="A1:G1"/>
    <mergeCell ref="A2:G2"/>
    <mergeCell ref="A85:C85"/>
    <mergeCell ref="F85:G85"/>
  </mergeCells>
  <pageMargins left="0.70866141732283472" right="0.70866141732283472" top="0.39" bottom="0.74803149606299213" header="0.61" footer="0.31496062992125984"/>
  <pageSetup paperSize="9" scale="76" orientation="landscape" r:id="rId1"/>
  <headerFooter>
    <oddFooter>Page &amp;P de &amp;N</oddFooter>
  </headerFooter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travaux SDEG</vt:lpstr>
      <vt:lpstr>Suivi des travaux</vt:lpstr>
      <vt:lpstr>ETUDES</vt:lpstr>
      <vt:lpstr>SUB CD16</vt:lpstr>
      <vt:lpstr>DETR</vt:lpstr>
      <vt:lpstr>CARSAT</vt:lpstr>
      <vt:lpstr>Tableau des factures acquittées</vt:lpstr>
      <vt:lpstr>marchés</vt:lpstr>
      <vt:lpstr>CARSAT DEPENSES</vt:lpstr>
      <vt:lpstr>DETR DEPENSES</vt:lpstr>
      <vt:lpstr>CD16 DEPENSES</vt:lpstr>
      <vt:lpstr>'CD16 DEPENSES'!Zone_d_impression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2025-10-06T12:57:02Z</cp:lastPrinted>
  <dcterms:created xsi:type="dcterms:W3CDTF">2022-04-29T13:02:14Z</dcterms:created>
  <dcterms:modified xsi:type="dcterms:W3CDTF">2025-12-23T13:03:33Z</dcterms:modified>
</cp:coreProperties>
</file>