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 activeTab="2"/>
  </bookViews>
  <sheets>
    <sheet name="Notice" sheetId="4" r:id="rId1"/>
    <sheet name="Ancienneté horaire" sheetId="2" r:id="rId2"/>
    <sheet name="Ancienneté période" sheetId="5" r:id="rId3"/>
    <sheet name="Feuil1" sheetId="3" state="hidden" r:id="rId4"/>
  </sheets>
  <definedNames>
    <definedName name="CHOIX">#N/A</definedName>
    <definedName name="LISTE">Feuil1!$B$2:$B$3</definedName>
    <definedName name="_xlnm.Print_Area" localSheetId="1">'Ancienneté horaire'!$A$1:$G$81</definedName>
    <definedName name="_xlnm.Print_Area" localSheetId="2">'Ancienneté période'!$A$1:$F$64</definedName>
    <definedName name="_xlnm.Print_Area" localSheetId="0">Notice!$A$1:$I$26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5"/>
  <c r="F37" s="1"/>
  <c r="D38"/>
  <c r="F38" s="1"/>
  <c r="D39"/>
  <c r="F39" s="1"/>
  <c r="D36"/>
  <c r="F36" s="1"/>
  <c r="D21"/>
  <c r="F21" s="1"/>
  <c r="E24"/>
  <c r="E23"/>
  <c r="D16"/>
  <c r="F16" s="1"/>
  <c r="D17"/>
  <c r="F17" s="1"/>
  <c r="D18"/>
  <c r="F18" s="1"/>
  <c r="D19"/>
  <c r="F19" s="1"/>
  <c r="D20"/>
  <c r="F20" s="1"/>
  <c r="D15"/>
  <c r="F15" s="1"/>
  <c r="E22"/>
  <c r="F39" i="2"/>
  <c r="G39" s="1"/>
  <c r="F40"/>
  <c r="F41"/>
  <c r="F42"/>
  <c r="F43"/>
  <c r="F44"/>
  <c r="F45"/>
  <c r="F46"/>
  <c r="F47"/>
  <c r="F48"/>
  <c r="F50"/>
  <c r="G50" s="1"/>
  <c r="F51"/>
  <c r="G51" s="1"/>
  <c r="F52"/>
  <c r="F53"/>
  <c r="F54"/>
  <c r="G54" s="1"/>
  <c r="F55"/>
  <c r="F56"/>
  <c r="G41"/>
  <c r="G42"/>
  <c r="G43"/>
  <c r="G44"/>
  <c r="G45"/>
  <c r="G46"/>
  <c r="G47"/>
  <c r="G48"/>
  <c r="G52"/>
  <c r="G53"/>
  <c r="G55"/>
  <c r="G56"/>
  <c r="G57"/>
  <c r="G59"/>
  <c r="D39"/>
  <c r="D40"/>
  <c r="G40" s="1"/>
  <c r="D41"/>
  <c r="D42"/>
  <c r="D43"/>
  <c r="D44"/>
  <c r="D45"/>
  <c r="D46"/>
  <c r="D47"/>
  <c r="D48"/>
  <c r="F21" l="1"/>
  <c r="D21"/>
  <c r="F20"/>
  <c r="D20"/>
  <c r="G20" s="1"/>
  <c r="F23"/>
  <c r="D23"/>
  <c r="F22"/>
  <c r="D22"/>
  <c r="F49"/>
  <c r="D49"/>
  <c r="D25" i="5"/>
  <c r="F25" s="1"/>
  <c r="D24"/>
  <c r="F24" s="1"/>
  <c r="D23"/>
  <c r="F23" s="1"/>
  <c r="D22"/>
  <c r="F22" s="1"/>
  <c r="D55"/>
  <c r="D50" i="2"/>
  <c r="D51"/>
  <c r="D52"/>
  <c r="D53"/>
  <c r="D54"/>
  <c r="D55"/>
  <c r="D56"/>
  <c r="F24"/>
  <c r="F25"/>
  <c r="F26"/>
  <c r="F27"/>
  <c r="F28"/>
  <c r="D28"/>
  <c r="D27"/>
  <c r="D26"/>
  <c r="D25"/>
  <c r="D24"/>
  <c r="G21" l="1"/>
  <c r="G22"/>
  <c r="G49"/>
  <c r="G23"/>
  <c r="G24"/>
  <c r="G27"/>
  <c r="G28"/>
  <c r="G25"/>
  <c r="G26"/>
  <c r="F26" i="5"/>
  <c r="D27" s="1"/>
  <c r="E27" s="1"/>
  <c r="F40"/>
  <c r="E55"/>
  <c r="D71" i="2"/>
  <c r="D60" l="1"/>
  <c r="D61" s="1"/>
  <c r="G29"/>
  <c r="D32" s="1"/>
  <c r="D29" i="5"/>
  <c r="D30" s="1"/>
  <c r="F55"/>
  <c r="F27"/>
  <c r="D43"/>
  <c r="D41"/>
  <c r="E71" i="2"/>
  <c r="D58" l="1"/>
  <c r="G58" s="1"/>
  <c r="D30"/>
  <c r="E30" s="1"/>
  <c r="G30" s="1"/>
  <c r="E30" i="5"/>
  <c r="F30" s="1"/>
  <c r="D44"/>
  <c r="E44" s="1"/>
  <c r="F44" s="1"/>
  <c r="E41"/>
  <c r="F41" s="1"/>
  <c r="E61" i="2"/>
  <c r="G61" s="1"/>
  <c r="G71"/>
  <c r="D33"/>
  <c r="D65" s="1"/>
  <c r="E58" l="1"/>
  <c r="D48" i="5"/>
  <c r="F48"/>
  <c r="E48"/>
  <c r="E57" s="1"/>
  <c r="E33" i="2"/>
  <c r="E65" s="1"/>
  <c r="E73" s="1"/>
  <c r="D76" s="1"/>
  <c r="F57" i="5" l="1"/>
  <c r="E60" s="1"/>
  <c r="D60"/>
  <c r="G33" i="2"/>
  <c r="G65" s="1"/>
  <c r="G73" s="1"/>
  <c r="G76" s="1"/>
  <c r="F60" i="5" l="1"/>
  <c r="E76" i="2"/>
</calcChain>
</file>

<file path=xl/sharedStrings.xml><?xml version="1.0" encoding="utf-8"?>
<sst xmlns="http://schemas.openxmlformats.org/spreadsheetml/2006/main" count="211" uniqueCount="99">
  <si>
    <t>CALCUL DE LA REPRISE DES SERVICES ANTERIEURS</t>
  </si>
  <si>
    <t>NOMINATION EN CATEGORIE C</t>
  </si>
  <si>
    <t>NOM :</t>
  </si>
  <si>
    <t>PRENOM :</t>
  </si>
  <si>
    <t>GRADE :</t>
  </si>
  <si>
    <t xml:space="preserve">COLLECTIVITE : </t>
  </si>
  <si>
    <t>Lors de la nomination en catégorie C, l'agent bénéficie d'un droit d'option pour la reprise des services les plus avantageux, entre :</t>
  </si>
  <si>
    <t xml:space="preserve"> - la reprise des services publics (reprise des 3/4 de l'ancienneté acquise) ,</t>
  </si>
  <si>
    <t xml:space="preserve"> - la reprise des services privés (reprise de la moitié des services accomplis).</t>
  </si>
  <si>
    <t xml:space="preserve"> - le cas échéant les services militaires/services civiques seront repris en totalité pour le compte de l'ancienneté</t>
  </si>
  <si>
    <t>SERVICES PUBLICS DE CATEGORIE C</t>
  </si>
  <si>
    <t>Employeur</t>
  </si>
  <si>
    <t>Services accomplis</t>
  </si>
  <si>
    <t>sous-total jours</t>
  </si>
  <si>
    <t>ETP</t>
  </si>
  <si>
    <t>Total jours 
repris</t>
  </si>
  <si>
    <t>du (jj/mm/aa)</t>
  </si>
  <si>
    <t>au (jj/mm/aa)</t>
  </si>
  <si>
    <t xml:space="preserve">Total nombre de jours </t>
  </si>
  <si>
    <t>Reprise des services accomplis à hauteur des 3/4, soit :</t>
  </si>
  <si>
    <t>JOURS</t>
  </si>
  <si>
    <t>SOIT</t>
  </si>
  <si>
    <t>AN(S)</t>
  </si>
  <si>
    <t>MOIS</t>
  </si>
  <si>
    <t>JOUR(S)</t>
  </si>
  <si>
    <t>SERVICES PRIVES DE CATEGORIE C</t>
  </si>
  <si>
    <t>Reprise des services accomplis à hauteur des 1/2, soit :</t>
  </si>
  <si>
    <t>Date et signature de l'agent</t>
  </si>
  <si>
    <t>Date et signature de l'autorité territoriale</t>
  </si>
  <si>
    <t>Nombre d'heures sur la période</t>
  </si>
  <si>
    <t>L'agent a accompli :</t>
  </si>
  <si>
    <t>pour la reprise de ses services publics avec maintien de rémunération le cas échéant</t>
  </si>
  <si>
    <t>pour la reprise de ses services privés</t>
  </si>
  <si>
    <t>La reprise des services de l'agent est à hauteur de</t>
  </si>
  <si>
    <t>soit</t>
  </si>
  <si>
    <t>du</t>
  </si>
  <si>
    <t>au</t>
  </si>
  <si>
    <t>Veuillez sélectionner le choix de l'agent sur la liste déroulante</t>
  </si>
  <si>
    <t>total jours</t>
  </si>
  <si>
    <r>
      <t xml:space="preserve">L'agent opte </t>
    </r>
    <r>
      <rPr>
        <i/>
        <sz val="9"/>
        <color indexed="8"/>
        <rFont val="Futura Lt BT"/>
        <family val="2"/>
      </rPr>
      <t>(liste déroulante)</t>
    </r>
  </si>
  <si>
    <t>L'agent a effectué un service militaire ou un service civique :</t>
  </si>
  <si>
    <t>CONCLUSION</t>
  </si>
  <si>
    <t>NOTICE</t>
  </si>
  <si>
    <t>Le Centre de Gestion met à votre disposition 2 modes de calcul de l'ancienneté pour calculer l'équivalent temps plein</t>
  </si>
  <si>
    <t>Le service ressources humaines doit opter pour un seul outil, le plus adapté à la situation de l'agent</t>
  </si>
  <si>
    <t>En bas de chaque feuille, veillez à bien sélectionner le choix de l'agent sur la liste déroulante</t>
  </si>
  <si>
    <t>ex. : bulletin de salaire des agences d'intérim, employeur CESU (hors assistant.e maternel.le)</t>
  </si>
  <si>
    <t>exemple : contrat d'un mois à 28h par semaine</t>
  </si>
  <si>
    <t>Pour calculer l'équivalent temps plein dans ce cadre, vous avez 2 méthodes :</t>
  </si>
  <si>
    <t xml:space="preserve"> - Diviser le nombre d'heures hebdomadaire indiqué sur le contrat par 35</t>
  </si>
  <si>
    <t>ex: l'agent a un contrat de 28h/hebdo : 28/35=0,8</t>
  </si>
  <si>
    <t xml:space="preserve"> - Diviser le nombre d'heures mensuel indiqué sur le bulletin par 151,67</t>
  </si>
  <si>
    <t>ex : l'agent a un bulletin avec un nombre d'heures mensuel de 130h : 130/151,67= 0,86</t>
  </si>
  <si>
    <t>Les 2 outils ne peuvent s'aditionner</t>
  </si>
  <si>
    <r>
      <t>L'agent opte</t>
    </r>
    <r>
      <rPr>
        <i/>
        <sz val="9"/>
        <color theme="1"/>
        <rFont val="Futura Lt BT"/>
        <family val="2"/>
      </rPr>
      <t xml:space="preserve"> (liste déroulante)</t>
    </r>
  </si>
  <si>
    <t>La feuille "ancienneté horaire" doit être utilisée si l'agent compte de nombreuses périodes payées à l'heure.</t>
  </si>
  <si>
    <t>La feuille "ancienneté période" est utilisée si les périodes de travail de l'agent présente une régularité des horaires.</t>
  </si>
  <si>
    <t>La ligne "service militaire ou service civique" doit être complétée uniquement si l'agent a effectué un service militaire ou un service civique.</t>
  </si>
  <si>
    <t>Sous-total jours</t>
  </si>
  <si>
    <t>LA BELLE ETOILE</t>
  </si>
  <si>
    <t>25/09/2006</t>
  </si>
  <si>
    <t>21/09/2007</t>
  </si>
  <si>
    <t>LA POSTE</t>
  </si>
  <si>
    <t>10/04/2008</t>
  </si>
  <si>
    <t>04/10/2008</t>
  </si>
  <si>
    <t>MAIRIE AUSSAC VADALLE</t>
  </si>
  <si>
    <t>01/09/2022</t>
  </si>
  <si>
    <t>31/12/2022</t>
  </si>
  <si>
    <t>01/01/2023</t>
  </si>
  <si>
    <t>09/07/2023</t>
  </si>
  <si>
    <t>01/09/2023</t>
  </si>
  <si>
    <t>16/11/2023</t>
  </si>
  <si>
    <t>17/11/2023</t>
  </si>
  <si>
    <t>31/12/2023</t>
  </si>
  <si>
    <t>01/01/2024</t>
  </si>
  <si>
    <t>31/03/2024</t>
  </si>
  <si>
    <t>CDC CŒUR DE CHARENTE</t>
  </si>
  <si>
    <t>02/07/2018</t>
  </si>
  <si>
    <t>31/12/2018</t>
  </si>
  <si>
    <t>01/01/2019</t>
  </si>
  <si>
    <t>31/12/2019</t>
  </si>
  <si>
    <t>01/01/2020</t>
  </si>
  <si>
    <t>31/12/2020</t>
  </si>
  <si>
    <t>01/01/2021</t>
  </si>
  <si>
    <t>31/12/2021</t>
  </si>
  <si>
    <t>01/01/2022</t>
  </si>
  <si>
    <t>03/03/2022</t>
  </si>
  <si>
    <r>
      <rPr>
        <b/>
        <sz val="12"/>
        <color rgb="FF000000"/>
        <rFont val="Futura Lt BT"/>
      </rPr>
      <t>GRADE</t>
    </r>
    <r>
      <rPr>
        <sz val="12"/>
        <color rgb="FF000000"/>
        <rFont val="Futura Lt BT"/>
        <family val="2"/>
      </rPr>
      <t xml:space="preserve"> : ADJOINT TECHNIQUE TERRITORIAL</t>
    </r>
  </si>
  <si>
    <r>
      <rPr>
        <b/>
        <sz val="12"/>
        <color rgb="FF000000"/>
        <rFont val="Futura Lt BT"/>
      </rPr>
      <t>COLLECTIVITE</t>
    </r>
    <r>
      <rPr>
        <sz val="12"/>
        <color rgb="FF000000"/>
        <rFont val="Futura Lt BT"/>
        <family val="2"/>
      </rPr>
      <t xml:space="preserve"> : COMMUNE D'AUSSAC-VADALLE</t>
    </r>
  </si>
  <si>
    <r>
      <t>PRENOM :</t>
    </r>
    <r>
      <rPr>
        <sz val="12"/>
        <color rgb="FF000000"/>
        <rFont val="Futura Lt BT"/>
      </rPr>
      <t xml:space="preserve"> ROMAIN</t>
    </r>
  </si>
  <si>
    <r>
      <t xml:space="preserve">NOM : </t>
    </r>
    <r>
      <rPr>
        <sz val="12"/>
        <color rgb="FF000000"/>
        <rFont val="Futura Lt BT"/>
      </rPr>
      <t>MARCU</t>
    </r>
  </si>
  <si>
    <t>17/10/2009</t>
  </si>
  <si>
    <t>05/02/2011</t>
  </si>
  <si>
    <t>15/10/2011</t>
  </si>
  <si>
    <t>01/07/2012</t>
  </si>
  <si>
    <t>ANFITEATRO</t>
  </si>
  <si>
    <t>20/06/2012</t>
  </si>
  <si>
    <t>30/06/2022</t>
  </si>
  <si>
    <t>CDG 16 (mairie de Charmé)</t>
  </si>
</sst>
</file>

<file path=xl/styles.xml><?xml version="1.0" encoding="utf-8"?>
<styleSheet xmlns="http://schemas.openxmlformats.org/spreadsheetml/2006/main">
  <numFmts count="1">
    <numFmt numFmtId="164" formatCode="#,##0.0"/>
  </numFmts>
  <fonts count="25">
    <font>
      <sz val="11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8"/>
      <name val="Futura Lt BT"/>
      <family val="2"/>
    </font>
    <font>
      <b/>
      <sz val="12"/>
      <name val="Futura Lt BT"/>
      <family val="2"/>
    </font>
    <font>
      <i/>
      <sz val="9"/>
      <color indexed="8"/>
      <name val="Futura Lt BT"/>
      <family val="2"/>
    </font>
    <font>
      <b/>
      <sz val="10"/>
      <color rgb="FF000000"/>
      <name val="Futura Lt BT"/>
      <family val="2"/>
    </font>
    <font>
      <sz val="11"/>
      <color rgb="FF000000"/>
      <name val="Futura Lt BT"/>
      <family val="2"/>
    </font>
    <font>
      <b/>
      <sz val="12"/>
      <color rgb="FF000000"/>
      <name val="Futura Lt BT"/>
      <family val="2"/>
    </font>
    <font>
      <sz val="10"/>
      <color rgb="FF000000"/>
      <name val="Futura Lt BT"/>
      <family val="2"/>
    </font>
    <font>
      <sz val="11"/>
      <color theme="1"/>
      <name val="Futura Lt BT"/>
      <family val="2"/>
    </font>
    <font>
      <i/>
      <sz val="9"/>
      <color theme="1"/>
      <name val="Futura Lt BT"/>
      <family val="2"/>
    </font>
    <font>
      <b/>
      <sz val="18"/>
      <color rgb="FF000000"/>
      <name val="Futura Lt BT"/>
      <family val="2"/>
    </font>
    <font>
      <sz val="12"/>
      <color rgb="FF000000"/>
      <name val="Futura Lt BT"/>
      <family val="2"/>
    </font>
    <font>
      <b/>
      <u/>
      <sz val="14"/>
      <color rgb="FF000000"/>
      <name val="Futura Lt BT"/>
      <family val="2"/>
    </font>
    <font>
      <b/>
      <sz val="11"/>
      <color theme="0"/>
      <name val="Futura Lt BT"/>
      <family val="2"/>
    </font>
    <font>
      <sz val="11"/>
      <color theme="0"/>
      <name val="Futura Lt BT"/>
      <family val="2"/>
    </font>
    <font>
      <b/>
      <sz val="11"/>
      <color rgb="FF000000"/>
      <name val="Futura Lt BT"/>
      <family val="2"/>
    </font>
    <font>
      <b/>
      <sz val="11"/>
      <color theme="1"/>
      <name val="Futura Lt BT"/>
      <family val="2"/>
    </font>
    <font>
      <b/>
      <sz val="10"/>
      <color theme="0"/>
      <name val="Futura Lt BT"/>
      <family val="2"/>
    </font>
    <font>
      <b/>
      <sz val="10"/>
      <color theme="1"/>
      <name val="Futura Lt BT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Futura Lt BT"/>
      <family val="2"/>
    </font>
    <font>
      <b/>
      <sz val="12"/>
      <color rgb="FF000000"/>
      <name val="Futura Lt BT"/>
    </font>
    <font>
      <sz val="12"/>
      <color rgb="FF000000"/>
      <name val="Futura Lt B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indexed="64"/>
      </top>
      <bottom/>
      <diagonal/>
    </border>
    <border>
      <left style="medium">
        <color rgb="FFC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C00000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2">
    <xf numFmtId="0" fontId="0" fillId="0" borderId="0" xfId="0"/>
    <xf numFmtId="1" fontId="6" fillId="0" borderId="23" xfId="0" applyNumberFormat="1" applyFont="1" applyBorder="1" applyAlignment="1" applyProtection="1">
      <alignment horizontal="right"/>
      <protection locked="0"/>
    </xf>
    <xf numFmtId="2" fontId="6" fillId="0" borderId="10" xfId="0" applyNumberFormat="1" applyFont="1" applyBorder="1" applyProtection="1">
      <protection locked="0"/>
    </xf>
    <xf numFmtId="49" fontId="6" fillId="0" borderId="24" xfId="0" applyNumberFormat="1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1" fontId="6" fillId="0" borderId="22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14" fontId="5" fillId="0" borderId="10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horizontal="left" vertical="center"/>
    </xf>
    <xf numFmtId="0" fontId="15" fillId="3" borderId="27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49" fontId="6" fillId="0" borderId="22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7" fillId="7" borderId="3" xfId="0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7" fillId="7" borderId="6" xfId="0" applyFont="1" applyFill="1" applyBorder="1" applyAlignment="1">
      <alignment horizontal="center"/>
    </xf>
    <xf numFmtId="0" fontId="16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3" borderId="10" xfId="0" applyFont="1" applyFill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0" fontId="9" fillId="0" borderId="11" xfId="0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15" fillId="0" borderId="0" xfId="0" applyFont="1"/>
    <xf numFmtId="0" fontId="18" fillId="0" borderId="0" xfId="0" applyFont="1" applyAlignment="1">
      <alignment horizontal="right"/>
    </xf>
    <xf numFmtId="0" fontId="20" fillId="0" borderId="0" xfId="0" applyFont="1"/>
    <xf numFmtId="0" fontId="9" fillId="0" borderId="2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5" fillId="0" borderId="0" xfId="0" applyFont="1"/>
    <xf numFmtId="0" fontId="9" fillId="0" borderId="12" xfId="0" applyFont="1" applyBorder="1"/>
    <xf numFmtId="0" fontId="9" fillId="0" borderId="5" xfId="0" applyFont="1" applyBorder="1"/>
    <xf numFmtId="0" fontId="5" fillId="0" borderId="6" xfId="0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17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1" fontId="3" fillId="2" borderId="8" xfId="0" applyNumberFormat="1" applyFont="1" applyFill="1" applyBorder="1" applyAlignment="1">
      <alignment horizontal="right" vertical="center"/>
    </xf>
    <xf numFmtId="1" fontId="3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3" borderId="27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right" vertical="center"/>
    </xf>
    <xf numFmtId="1" fontId="6" fillId="0" borderId="10" xfId="0" applyNumberFormat="1" applyFont="1" applyBorder="1" applyAlignment="1">
      <alignment horizontal="right" vertical="center"/>
    </xf>
    <xf numFmtId="2" fontId="6" fillId="0" borderId="10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4" fontId="0" fillId="0" borderId="0" xfId="0" applyNumberFormat="1" applyAlignment="1">
      <alignment vertical="center"/>
    </xf>
    <xf numFmtId="49" fontId="6" fillId="0" borderId="24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4" fontId="6" fillId="0" borderId="2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3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49" fontId="6" fillId="0" borderId="24" xfId="0" applyNumberFormat="1" applyFont="1" applyBorder="1" applyAlignment="1" applyProtection="1">
      <alignment horizontal="center" vertical="center"/>
      <protection locked="0"/>
    </xf>
    <xf numFmtId="1" fontId="6" fillId="0" borderId="23" xfId="0" applyNumberFormat="1" applyFont="1" applyBorder="1" applyAlignment="1" applyProtection="1">
      <alignment horizontal="right" vertical="center"/>
      <protection locked="0"/>
    </xf>
    <xf numFmtId="1" fontId="6" fillId="0" borderId="10" xfId="0" applyNumberFormat="1" applyFont="1" applyBorder="1" applyAlignment="1" applyProtection="1">
      <alignment horizontal="right" vertical="center"/>
      <protection locked="0"/>
    </xf>
    <xf numFmtId="2" fontId="6" fillId="0" borderId="10" xfId="0" applyNumberFormat="1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49" fontId="6" fillId="0" borderId="25" xfId="0" applyNumberFormat="1" applyFont="1" applyBorder="1" applyAlignment="1" applyProtection="1">
      <alignment horizontal="center" vertical="center"/>
      <protection locked="0"/>
    </xf>
    <xf numFmtId="1" fontId="6" fillId="0" borderId="26" xfId="0" applyNumberFormat="1" applyFont="1" applyBorder="1" applyAlignment="1" applyProtection="1">
      <alignment horizontal="right" vertical="center"/>
      <protection locked="0"/>
    </xf>
    <xf numFmtId="1" fontId="6" fillId="0" borderId="16" xfId="0" applyNumberFormat="1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 applyProtection="1">
      <alignment horizontal="right" vertical="center"/>
      <protection locked="0"/>
    </xf>
    <xf numFmtId="1" fontId="6" fillId="0" borderId="0" xfId="0" applyNumberFormat="1" applyFont="1" applyAlignment="1" applyProtection="1">
      <alignment horizontal="right" vertical="center"/>
      <protection locked="0"/>
    </xf>
    <xf numFmtId="14" fontId="5" fillId="0" borderId="10" xfId="0" applyNumberFormat="1" applyFont="1" applyBorder="1" applyAlignment="1" applyProtection="1">
      <alignment horizontal="center" vertical="center"/>
      <protection locked="0"/>
    </xf>
    <xf numFmtId="2" fontId="8" fillId="0" borderId="0" xfId="0" applyNumberFormat="1" applyFont="1"/>
    <xf numFmtId="2" fontId="6" fillId="0" borderId="15" xfId="0" applyNumberFormat="1" applyFont="1" applyBorder="1" applyProtection="1">
      <protection locked="0"/>
    </xf>
    <xf numFmtId="2" fontId="6" fillId="0" borderId="1" xfId="0" applyNumberFormat="1" applyFont="1" applyBorder="1" applyAlignment="1">
      <alignment horizontal="right"/>
    </xf>
    <xf numFmtId="2" fontId="7" fillId="0" borderId="4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3" fillId="2" borderId="19" xfId="0" applyNumberFormat="1" applyFont="1" applyFill="1" applyBorder="1" applyAlignment="1">
      <alignment vertical="center"/>
    </xf>
    <xf numFmtId="2" fontId="7" fillId="7" borderId="4" xfId="0" applyNumberFormat="1" applyFont="1" applyFill="1" applyBorder="1" applyAlignment="1">
      <alignment horizontal="center"/>
    </xf>
    <xf numFmtId="2" fontId="7" fillId="7" borderId="7" xfId="0" applyNumberFormat="1" applyFont="1" applyFill="1" applyBorder="1" applyAlignment="1">
      <alignment horizontal="center"/>
    </xf>
    <xf numFmtId="2" fontId="6" fillId="0" borderId="1" xfId="0" applyNumberFormat="1" applyFont="1" applyBorder="1"/>
    <xf numFmtId="2" fontId="3" fillId="2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5" fillId="0" borderId="7" xfId="0" applyNumberFormat="1" applyFont="1" applyBorder="1"/>
    <xf numFmtId="2" fontId="0" fillId="0" borderId="0" xfId="0" applyNumberFormat="1"/>
    <xf numFmtId="0" fontId="1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2" borderId="41" xfId="0" applyFont="1" applyFill="1" applyBorder="1" applyAlignment="1">
      <alignment horizontal="right" vertical="center"/>
    </xf>
    <xf numFmtId="0" fontId="3" fillId="2" borderId="42" xfId="0" applyFont="1" applyFill="1" applyBorder="1" applyAlignment="1">
      <alignment horizontal="right" vertical="center"/>
    </xf>
    <xf numFmtId="0" fontId="3" fillId="2" borderId="37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3" fillId="2" borderId="36" xfId="0" applyFont="1" applyFill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4" fillId="4" borderId="49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/>
    </xf>
    <xf numFmtId="0" fontId="14" fillId="4" borderId="40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19" xfId="0" applyFont="1" applyBorder="1" applyAlignment="1">
      <alignment horizontal="right"/>
    </xf>
    <xf numFmtId="0" fontId="5" fillId="6" borderId="0" xfId="0" applyFont="1" applyFill="1" applyAlignment="1">
      <alignment horizontal="center"/>
    </xf>
    <xf numFmtId="0" fontId="24" fillId="0" borderId="0" xfId="0" applyFont="1" applyAlignment="1" applyProtection="1">
      <alignment horizontal="left" vertical="center"/>
      <protection locked="0"/>
    </xf>
    <xf numFmtId="2" fontId="14" fillId="4" borderId="20" xfId="0" applyNumberFormat="1" applyFont="1" applyFill="1" applyBorder="1" applyAlignment="1">
      <alignment horizontal="center" vertical="center" wrapText="1"/>
    </xf>
    <xf numFmtId="2" fontId="14" fillId="4" borderId="2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22</xdr:row>
      <xdr:rowOff>171450</xdr:rowOff>
    </xdr:from>
    <xdr:to>
      <xdr:col>1</xdr:col>
      <xdr:colOff>9525</xdr:colOff>
      <xdr:row>23</xdr:row>
      <xdr:rowOff>238125</xdr:rowOff>
    </xdr:to>
    <xdr:pic>
      <xdr:nvPicPr>
        <xdr:cNvPr id="3" name="Graphique 2" descr="Avertissement contour">
          <a:extLst>
            <a:ext uri="{FF2B5EF4-FFF2-40B4-BE49-F238E27FC236}">
              <a16:creationId xmlns="" xmlns:a16="http://schemas.microsoft.com/office/drawing/2014/main" id="{406C3140-CD9B-B40F-220B-5B6C6B363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4350" y="4552950"/>
          <a:ext cx="257175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26"/>
  <sheetViews>
    <sheetView showGridLines="0" workbookViewId="0">
      <selection activeCell="A17" sqref="A17:I17"/>
    </sheetView>
  </sheetViews>
  <sheetFormatPr baseColWidth="10" defaultRowHeight="14.25"/>
  <cols>
    <col min="1" max="16384" width="11.42578125" style="7"/>
  </cols>
  <sheetData>
    <row r="1" spans="1:9" ht="23.25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9" ht="21.75" customHeight="1">
      <c r="A2" s="149" t="s">
        <v>42</v>
      </c>
      <c r="B2" s="149"/>
      <c r="C2" s="149"/>
      <c r="D2" s="149"/>
      <c r="E2" s="149"/>
      <c r="F2" s="149"/>
      <c r="G2" s="149"/>
      <c r="H2" s="149"/>
      <c r="I2" s="149"/>
    </row>
    <row r="4" spans="1:9">
      <c r="A4" s="146" t="s">
        <v>43</v>
      </c>
      <c r="B4" s="146"/>
      <c r="C4" s="146"/>
      <c r="D4" s="146"/>
      <c r="E4" s="146"/>
      <c r="F4" s="146"/>
      <c r="G4" s="146"/>
      <c r="H4" s="146"/>
      <c r="I4" s="146"/>
    </row>
    <row r="6" spans="1:9">
      <c r="A6" s="146" t="s">
        <v>44</v>
      </c>
      <c r="B6" s="146"/>
      <c r="C6" s="146"/>
      <c r="D6" s="146"/>
      <c r="E6" s="146"/>
      <c r="F6" s="146"/>
      <c r="G6" s="146"/>
      <c r="H6" s="146"/>
      <c r="I6" s="146"/>
    </row>
    <row r="7" spans="1:9" ht="15">
      <c r="A7" s="147" t="s">
        <v>53</v>
      </c>
      <c r="B7" s="147"/>
      <c r="C7" s="147"/>
      <c r="D7" s="147"/>
      <c r="E7" s="147"/>
      <c r="F7" s="147"/>
      <c r="G7" s="147"/>
      <c r="H7" s="147"/>
      <c r="I7" s="147"/>
    </row>
    <row r="9" spans="1:9" ht="15">
      <c r="A9" s="55"/>
    </row>
    <row r="10" spans="1:9">
      <c r="A10" s="139" t="s">
        <v>55</v>
      </c>
      <c r="B10" s="140"/>
      <c r="C10" s="140"/>
      <c r="D10" s="140"/>
      <c r="E10" s="140"/>
      <c r="F10" s="140"/>
      <c r="G10" s="140"/>
      <c r="H10" s="140"/>
      <c r="I10" s="140"/>
    </row>
    <row r="11" spans="1:9">
      <c r="A11" s="141" t="s">
        <v>46</v>
      </c>
      <c r="B11" s="141"/>
      <c r="C11" s="141"/>
      <c r="D11" s="141"/>
      <c r="E11" s="141"/>
      <c r="F11" s="141"/>
      <c r="G11" s="141"/>
      <c r="H11" s="141"/>
      <c r="I11" s="141"/>
    </row>
    <row r="15" spans="1:9">
      <c r="A15" s="142" t="s">
        <v>56</v>
      </c>
      <c r="B15" s="143"/>
      <c r="C15" s="143"/>
      <c r="D15" s="143"/>
      <c r="E15" s="143"/>
      <c r="F15" s="143"/>
      <c r="G15" s="143"/>
      <c r="H15" s="143"/>
      <c r="I15" s="143"/>
    </row>
    <row r="16" spans="1:9">
      <c r="A16" s="144" t="s">
        <v>47</v>
      </c>
      <c r="B16" s="144"/>
      <c r="C16" s="144"/>
      <c r="D16" s="144"/>
      <c r="E16" s="144"/>
      <c r="F16" s="144"/>
      <c r="G16" s="144"/>
      <c r="H16" s="144"/>
      <c r="I16" s="144"/>
    </row>
    <row r="17" spans="1:9" ht="15" customHeight="1">
      <c r="A17" s="145" t="s">
        <v>48</v>
      </c>
      <c r="B17" s="145"/>
      <c r="C17" s="145"/>
      <c r="D17" s="145"/>
      <c r="E17" s="145"/>
      <c r="F17" s="145"/>
      <c r="G17" s="145"/>
      <c r="H17" s="145"/>
      <c r="I17" s="145"/>
    </row>
    <row r="18" spans="1:9">
      <c r="A18" s="56"/>
      <c r="B18" s="143" t="s">
        <v>49</v>
      </c>
      <c r="C18" s="143"/>
      <c r="D18" s="143"/>
      <c r="E18" s="143"/>
      <c r="F18" s="143"/>
      <c r="G18" s="143"/>
      <c r="H18" s="143"/>
      <c r="I18" s="143"/>
    </row>
    <row r="19" spans="1:9">
      <c r="A19" s="56"/>
      <c r="B19" s="144" t="s">
        <v>50</v>
      </c>
      <c r="C19" s="144"/>
      <c r="D19" s="144"/>
      <c r="E19" s="144"/>
      <c r="F19" s="144"/>
      <c r="G19" s="144"/>
      <c r="H19" s="144"/>
      <c r="I19" s="144"/>
    </row>
    <row r="20" spans="1:9">
      <c r="A20" s="56"/>
      <c r="B20" s="143" t="s">
        <v>51</v>
      </c>
      <c r="C20" s="143"/>
      <c r="D20" s="143"/>
      <c r="E20" s="143"/>
      <c r="F20" s="143"/>
      <c r="G20" s="143"/>
      <c r="H20" s="143"/>
      <c r="I20" s="143"/>
    </row>
    <row r="21" spans="1:9">
      <c r="A21" s="56"/>
      <c r="B21" s="144" t="s">
        <v>52</v>
      </c>
      <c r="C21" s="144"/>
      <c r="D21" s="144"/>
      <c r="E21" s="144"/>
      <c r="F21" s="144"/>
      <c r="G21" s="144"/>
      <c r="H21" s="144"/>
      <c r="I21" s="144"/>
    </row>
    <row r="24" spans="1:9" ht="29.25" customHeight="1">
      <c r="B24" s="150" t="s">
        <v>57</v>
      </c>
      <c r="C24" s="150"/>
      <c r="D24" s="150"/>
      <c r="E24" s="150"/>
      <c r="F24" s="150"/>
      <c r="G24" s="150"/>
      <c r="H24" s="150"/>
      <c r="I24" s="150"/>
    </row>
    <row r="26" spans="1:9">
      <c r="A26" s="7" t="s">
        <v>45</v>
      </c>
    </row>
  </sheetData>
  <sheetProtection sheet="1" objects="1" scenarios="1"/>
  <mergeCells count="15">
    <mergeCell ref="B24:I24"/>
    <mergeCell ref="B18:I18"/>
    <mergeCell ref="B19:I19"/>
    <mergeCell ref="B20:I20"/>
    <mergeCell ref="B21:I21"/>
    <mergeCell ref="A4:I4"/>
    <mergeCell ref="A6:I6"/>
    <mergeCell ref="A7:I7"/>
    <mergeCell ref="A1:I1"/>
    <mergeCell ref="A2:I2"/>
    <mergeCell ref="A10:I10"/>
    <mergeCell ref="A11:I11"/>
    <mergeCell ref="A15:I15"/>
    <mergeCell ref="A16:I16"/>
    <mergeCell ref="A17:I17"/>
  </mergeCells>
  <pageMargins left="0.7" right="0.7" top="0.75" bottom="0.75" header="0.3" footer="0.3"/>
  <pageSetup paperSize="9"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L87"/>
  <sheetViews>
    <sheetView showGridLines="0" workbookViewId="0">
      <selection activeCell="C43" sqref="C43"/>
    </sheetView>
  </sheetViews>
  <sheetFormatPr baseColWidth="10" defaultRowHeight="15"/>
  <cols>
    <col min="1" max="1" width="27.5703125" style="59" customWidth="1"/>
    <col min="2" max="2" width="22.5703125" style="59" customWidth="1"/>
    <col min="3" max="3" width="22" style="59" customWidth="1"/>
    <col min="4" max="4" width="13.5703125" style="59" customWidth="1"/>
    <col min="5" max="5" width="30.85546875" style="59" customWidth="1"/>
    <col min="6" max="6" width="25.7109375" style="59" customWidth="1"/>
    <col min="7" max="16384" width="11.42578125" style="59"/>
  </cols>
  <sheetData>
    <row r="2" spans="1:10" ht="32.25" customHeight="1">
      <c r="A2" s="165" t="s">
        <v>0</v>
      </c>
      <c r="B2" s="166"/>
      <c r="C2" s="166"/>
      <c r="D2" s="166"/>
      <c r="E2" s="166"/>
      <c r="F2" s="166"/>
      <c r="G2" s="167"/>
      <c r="H2" s="10"/>
      <c r="I2" s="11"/>
      <c r="J2" s="11"/>
    </row>
    <row r="3" spans="1:10" ht="32.25" customHeight="1">
      <c r="A3" s="168" t="s">
        <v>1</v>
      </c>
      <c r="B3" s="169"/>
      <c r="C3" s="169"/>
      <c r="D3" s="169"/>
      <c r="E3" s="169"/>
      <c r="F3" s="169"/>
      <c r="G3" s="170"/>
      <c r="H3" s="10"/>
      <c r="I3" s="11"/>
      <c r="J3" s="11"/>
    </row>
    <row r="4" spans="1:10" ht="15.75">
      <c r="A4" s="60"/>
      <c r="B4" s="163" t="s">
        <v>2</v>
      </c>
      <c r="C4" s="163"/>
      <c r="D4" s="163"/>
      <c r="E4" s="163"/>
      <c r="F4" s="163"/>
      <c r="G4" s="61"/>
    </row>
    <row r="5" spans="1:10" ht="15.75">
      <c r="A5" s="60"/>
      <c r="B5" s="163" t="s">
        <v>3</v>
      </c>
      <c r="C5" s="163"/>
      <c r="D5" s="163"/>
      <c r="E5" s="163"/>
      <c r="F5" s="163"/>
      <c r="G5" s="61"/>
    </row>
    <row r="6" spans="1:10">
      <c r="A6" s="61"/>
      <c r="B6" s="164" t="s">
        <v>4</v>
      </c>
      <c r="C6" s="164"/>
      <c r="D6" s="164"/>
      <c r="E6" s="164"/>
      <c r="F6" s="164"/>
      <c r="G6" s="61"/>
    </row>
    <row r="7" spans="1:10">
      <c r="A7" s="61"/>
      <c r="B7" s="164" t="s">
        <v>5</v>
      </c>
      <c r="C7" s="164"/>
      <c r="D7" s="164"/>
      <c r="E7" s="164"/>
      <c r="F7" s="164"/>
      <c r="G7" s="61"/>
    </row>
    <row r="8" spans="1:10">
      <c r="A8" s="61" t="s">
        <v>6</v>
      </c>
      <c r="B8" s="14"/>
      <c r="C8" s="14"/>
      <c r="D8" s="14"/>
      <c r="E8" s="14"/>
      <c r="F8" s="14"/>
      <c r="G8" s="61"/>
    </row>
    <row r="9" spans="1:10">
      <c r="A9" s="61" t="s">
        <v>7</v>
      </c>
      <c r="B9" s="14"/>
      <c r="C9" s="14"/>
      <c r="D9" s="14"/>
      <c r="E9" s="14"/>
      <c r="F9" s="14"/>
      <c r="G9" s="61"/>
    </row>
    <row r="10" spans="1:10">
      <c r="A10" s="61" t="s">
        <v>8</v>
      </c>
      <c r="B10" s="14"/>
      <c r="C10" s="14"/>
      <c r="D10" s="14"/>
      <c r="E10" s="14"/>
      <c r="F10" s="14"/>
      <c r="G10" s="61"/>
    </row>
    <row r="11" spans="1:10">
      <c r="A11" s="61" t="s">
        <v>9</v>
      </c>
      <c r="B11" s="14"/>
      <c r="C11" s="14"/>
      <c r="D11" s="14"/>
      <c r="E11" s="14"/>
      <c r="F11" s="14"/>
      <c r="G11" s="61"/>
    </row>
    <row r="12" spans="1:10">
      <c r="A12" s="61"/>
      <c r="B12" s="14"/>
      <c r="C12" s="14"/>
      <c r="D12" s="14"/>
      <c r="E12" s="14"/>
      <c r="F12" s="14"/>
      <c r="G12" s="61"/>
    </row>
    <row r="13" spans="1:10" ht="18.75" thickBot="1">
      <c r="A13" s="154" t="s">
        <v>10</v>
      </c>
      <c r="B13" s="154"/>
      <c r="C13" s="154"/>
      <c r="D13" s="154"/>
      <c r="E13" s="62"/>
      <c r="F13" s="61"/>
      <c r="G13" s="61"/>
    </row>
    <row r="14" spans="1:10" ht="30" customHeight="1">
      <c r="A14" s="155" t="s">
        <v>11</v>
      </c>
      <c r="B14" s="157" t="s">
        <v>12</v>
      </c>
      <c r="C14" s="158"/>
      <c r="D14" s="159" t="s">
        <v>13</v>
      </c>
      <c r="E14" s="189" t="s">
        <v>29</v>
      </c>
      <c r="F14" s="161" t="s">
        <v>14</v>
      </c>
      <c r="G14" s="176" t="s">
        <v>15</v>
      </c>
    </row>
    <row r="15" spans="1:10" ht="30" customHeight="1">
      <c r="A15" s="156"/>
      <c r="B15" s="63" t="s">
        <v>16</v>
      </c>
      <c r="C15" s="63" t="s">
        <v>17</v>
      </c>
      <c r="D15" s="160"/>
      <c r="E15" s="190"/>
      <c r="F15" s="162"/>
      <c r="G15" s="177"/>
    </row>
    <row r="16" spans="1:10">
      <c r="A16" s="64"/>
      <c r="B16" s="17"/>
      <c r="C16" s="17"/>
      <c r="D16" s="65"/>
      <c r="E16" s="66"/>
      <c r="F16" s="67"/>
      <c r="G16" s="68"/>
      <c r="H16" s="69"/>
      <c r="I16" s="69"/>
    </row>
    <row r="17" spans="1:12">
      <c r="A17" s="64"/>
      <c r="B17" s="70"/>
      <c r="C17" s="70"/>
      <c r="D17" s="65"/>
      <c r="E17" s="66"/>
      <c r="F17" s="67"/>
      <c r="G17" s="68"/>
    </row>
    <row r="18" spans="1:12">
      <c r="A18" s="64"/>
      <c r="B18" s="70"/>
      <c r="C18" s="70"/>
      <c r="D18" s="65"/>
      <c r="E18" s="66"/>
      <c r="F18" s="67"/>
      <c r="G18" s="68"/>
    </row>
    <row r="19" spans="1:12">
      <c r="A19" s="64"/>
      <c r="B19" s="70"/>
      <c r="C19" s="70"/>
      <c r="D19" s="65"/>
      <c r="E19" s="66"/>
      <c r="F19" s="67"/>
      <c r="G19" s="68"/>
    </row>
    <row r="20" spans="1:12">
      <c r="A20" s="107"/>
      <c r="B20" s="108"/>
      <c r="C20" s="108"/>
      <c r="D20" s="109">
        <f t="shared" ref="D20:D28" si="0">DAYS360(B20,C20)</f>
        <v>0</v>
      </c>
      <c r="E20" s="110"/>
      <c r="F20" s="111">
        <f t="shared" ref="F20:F28" si="1">E20/5.06</f>
        <v>0</v>
      </c>
      <c r="G20" s="112">
        <f t="shared" ref="G20:G27" si="2">ROUND(IF(F20&gt;D20,D20,F20),0)</f>
        <v>0</v>
      </c>
    </row>
    <row r="21" spans="1:12">
      <c r="A21" s="107"/>
      <c r="B21" s="108"/>
      <c r="C21" s="108"/>
      <c r="D21" s="109">
        <f t="shared" si="0"/>
        <v>0</v>
      </c>
      <c r="E21" s="110"/>
      <c r="F21" s="111">
        <f t="shared" si="1"/>
        <v>0</v>
      </c>
      <c r="G21" s="112">
        <f t="shared" si="2"/>
        <v>0</v>
      </c>
    </row>
    <row r="22" spans="1:12">
      <c r="A22" s="107"/>
      <c r="B22" s="108"/>
      <c r="C22" s="108"/>
      <c r="D22" s="109">
        <f t="shared" ref="D22:D23" si="3">DAYS360(B22,C22)</f>
        <v>0</v>
      </c>
      <c r="E22" s="110"/>
      <c r="F22" s="111">
        <f t="shared" ref="F22:F23" si="4">E22/5.06</f>
        <v>0</v>
      </c>
      <c r="G22" s="112">
        <f t="shared" ref="G22:G23" si="5">ROUND(IF(F22&gt;D22,D22,F22),0)</f>
        <v>0</v>
      </c>
    </row>
    <row r="23" spans="1:12">
      <c r="A23" s="107"/>
      <c r="B23" s="108"/>
      <c r="C23" s="108"/>
      <c r="D23" s="109">
        <f t="shared" si="3"/>
        <v>0</v>
      </c>
      <c r="E23" s="110"/>
      <c r="F23" s="111">
        <f t="shared" si="4"/>
        <v>0</v>
      </c>
      <c r="G23" s="112">
        <f t="shared" si="5"/>
        <v>0</v>
      </c>
    </row>
    <row r="24" spans="1:12">
      <c r="A24" s="107"/>
      <c r="B24" s="108"/>
      <c r="C24" s="108"/>
      <c r="D24" s="109">
        <f t="shared" si="0"/>
        <v>0</v>
      </c>
      <c r="E24" s="110"/>
      <c r="F24" s="111">
        <f t="shared" si="1"/>
        <v>0</v>
      </c>
      <c r="G24" s="112">
        <f t="shared" si="2"/>
        <v>0</v>
      </c>
    </row>
    <row r="25" spans="1:12">
      <c r="A25" s="107"/>
      <c r="B25" s="108"/>
      <c r="C25" s="108"/>
      <c r="D25" s="109">
        <f t="shared" si="0"/>
        <v>0</v>
      </c>
      <c r="E25" s="110"/>
      <c r="F25" s="111">
        <f t="shared" si="1"/>
        <v>0</v>
      </c>
      <c r="G25" s="112">
        <f t="shared" si="2"/>
        <v>0</v>
      </c>
    </row>
    <row r="26" spans="1:12">
      <c r="A26" s="107"/>
      <c r="B26" s="108"/>
      <c r="C26" s="108"/>
      <c r="D26" s="109">
        <f t="shared" si="0"/>
        <v>0</v>
      </c>
      <c r="E26" s="110"/>
      <c r="F26" s="111">
        <f t="shared" si="1"/>
        <v>0</v>
      </c>
      <c r="G26" s="112">
        <f t="shared" si="2"/>
        <v>0</v>
      </c>
    </row>
    <row r="27" spans="1:12">
      <c r="A27" s="107"/>
      <c r="B27" s="108"/>
      <c r="C27" s="108"/>
      <c r="D27" s="109">
        <f t="shared" si="0"/>
        <v>0</v>
      </c>
      <c r="E27" s="110"/>
      <c r="F27" s="111">
        <f t="shared" si="1"/>
        <v>0</v>
      </c>
      <c r="G27" s="112">
        <f t="shared" si="2"/>
        <v>0</v>
      </c>
    </row>
    <row r="28" spans="1:12" ht="15.75" thickBot="1">
      <c r="A28" s="113"/>
      <c r="B28" s="114"/>
      <c r="C28" s="114"/>
      <c r="D28" s="115">
        <f t="shared" si="0"/>
        <v>0</v>
      </c>
      <c r="E28" s="116"/>
      <c r="F28" s="111">
        <f t="shared" si="1"/>
        <v>0</v>
      </c>
      <c r="G28" s="117">
        <f>D28*F28</f>
        <v>0</v>
      </c>
    </row>
    <row r="29" spans="1:12" ht="20.100000000000001" customHeight="1" thickBot="1">
      <c r="A29" s="180" t="s">
        <v>18</v>
      </c>
      <c r="B29" s="181"/>
      <c r="C29" s="181"/>
      <c r="D29" s="181"/>
      <c r="E29" s="181"/>
      <c r="F29" s="182"/>
      <c r="G29" s="71">
        <f>SUM(G16:G28)</f>
        <v>0</v>
      </c>
      <c r="L29" s="72"/>
    </row>
    <row r="30" spans="1:12" ht="20.100000000000001" customHeight="1">
      <c r="A30" s="184" t="s">
        <v>30</v>
      </c>
      <c r="B30" s="184"/>
      <c r="C30" s="185"/>
      <c r="D30" s="73">
        <f>ROUNDDOWN(G29/360,0)</f>
        <v>0</v>
      </c>
      <c r="E30" s="151">
        <f>ROUNDDOWN((G29-(D30*360))/30,0)</f>
        <v>0</v>
      </c>
      <c r="F30" s="151"/>
      <c r="G30" s="75">
        <f>(G29-((D30*360)+(E30*30)))</f>
        <v>0</v>
      </c>
      <c r="L30" s="72"/>
    </row>
    <row r="31" spans="1:12" ht="20.100000000000001" customHeight="1" thickBot="1">
      <c r="A31" s="186"/>
      <c r="B31" s="186"/>
      <c r="C31" s="187"/>
      <c r="D31" s="76" t="s">
        <v>22</v>
      </c>
      <c r="E31" s="152" t="s">
        <v>23</v>
      </c>
      <c r="F31" s="152"/>
      <c r="G31" s="78" t="s">
        <v>24</v>
      </c>
      <c r="L31" s="72"/>
    </row>
    <row r="32" spans="1:12" ht="24" customHeight="1" thickBot="1">
      <c r="A32" s="183" t="s">
        <v>19</v>
      </c>
      <c r="B32" s="183"/>
      <c r="C32" s="173"/>
      <c r="D32" s="57">
        <f>ROUND(G29*0.75,0)</f>
        <v>0</v>
      </c>
      <c r="E32" s="58" t="s">
        <v>20</v>
      </c>
      <c r="F32" s="174"/>
      <c r="G32" s="175"/>
    </row>
    <row r="33" spans="1:7" ht="16.5" customHeight="1">
      <c r="A33" s="26"/>
      <c r="B33" s="26"/>
      <c r="C33" s="196" t="s">
        <v>21</v>
      </c>
      <c r="D33" s="79">
        <f>ROUNDDOWN(D32/360,0)</f>
        <v>0</v>
      </c>
      <c r="E33" s="153">
        <f>ROUNDDOWN((D32-(D33*360))/30,0)</f>
        <v>0</v>
      </c>
      <c r="F33" s="153"/>
      <c r="G33" s="80">
        <f>(D32-((D33*360)+(E33*30)))</f>
        <v>0</v>
      </c>
    </row>
    <row r="34" spans="1:7" ht="17.25" customHeight="1" thickBot="1">
      <c r="A34" s="28"/>
      <c r="B34" s="28"/>
      <c r="C34" s="197"/>
      <c r="D34" s="81" t="s">
        <v>22</v>
      </c>
      <c r="E34" s="188" t="s">
        <v>23</v>
      </c>
      <c r="F34" s="188"/>
      <c r="G34" s="82" t="s">
        <v>24</v>
      </c>
    </row>
    <row r="35" spans="1:7" ht="20.25" customHeight="1">
      <c r="A35" s="28"/>
      <c r="B35" s="28"/>
      <c r="C35" s="30"/>
      <c r="D35" s="31"/>
      <c r="E35" s="31"/>
      <c r="F35" s="32"/>
      <c r="G35" s="61"/>
    </row>
    <row r="36" spans="1:7" ht="18.75" thickBot="1">
      <c r="A36" s="154" t="s">
        <v>25</v>
      </c>
      <c r="B36" s="154"/>
      <c r="C36" s="154"/>
      <c r="D36" s="154"/>
      <c r="E36" s="62"/>
      <c r="F36" s="61"/>
      <c r="G36" s="61"/>
    </row>
    <row r="37" spans="1:7" ht="15" customHeight="1">
      <c r="A37" s="200" t="s">
        <v>11</v>
      </c>
      <c r="B37" s="201" t="s">
        <v>12</v>
      </c>
      <c r="C37" s="202"/>
      <c r="D37" s="178" t="s">
        <v>13</v>
      </c>
      <c r="E37" s="199" t="s">
        <v>29</v>
      </c>
      <c r="F37" s="161" t="s">
        <v>14</v>
      </c>
      <c r="G37" s="176" t="s">
        <v>15</v>
      </c>
    </row>
    <row r="38" spans="1:7" ht="43.5" customHeight="1">
      <c r="A38" s="156"/>
      <c r="B38" s="63" t="s">
        <v>16</v>
      </c>
      <c r="C38" s="63" t="s">
        <v>17</v>
      </c>
      <c r="D38" s="179"/>
      <c r="E38" s="190"/>
      <c r="F38" s="162"/>
      <c r="G38" s="177"/>
    </row>
    <row r="39" spans="1:7" ht="15" customHeight="1">
      <c r="A39" s="64" t="s">
        <v>59</v>
      </c>
      <c r="B39" s="3" t="s">
        <v>60</v>
      </c>
      <c r="C39" s="3" t="s">
        <v>61</v>
      </c>
      <c r="D39" s="118">
        <f t="shared" ref="D39:D48" si="6">DAYS360(B39,C39)</f>
        <v>356</v>
      </c>
      <c r="E39" s="2"/>
      <c r="F39" s="111">
        <f t="shared" ref="F39:F48" si="7">E39/5.06</f>
        <v>0</v>
      </c>
      <c r="G39" s="112">
        <f>ROUND(IF(F39&gt;D39,D39,F39),0)</f>
        <v>0</v>
      </c>
    </row>
    <row r="40" spans="1:7">
      <c r="A40" s="64" t="s">
        <v>62</v>
      </c>
      <c r="B40" s="3" t="s">
        <v>63</v>
      </c>
      <c r="C40" s="3" t="s">
        <v>64</v>
      </c>
      <c r="D40" s="118">
        <f t="shared" si="6"/>
        <v>174</v>
      </c>
      <c r="E40" s="2"/>
      <c r="F40" s="111">
        <f t="shared" si="7"/>
        <v>0</v>
      </c>
      <c r="G40" s="112">
        <f t="shared" ref="G40:G48" si="8">ROUND(IF(F40&gt;D40,D40,F40),0)</f>
        <v>0</v>
      </c>
    </row>
    <row r="41" spans="1:7">
      <c r="A41" s="83"/>
      <c r="B41" s="3"/>
      <c r="C41" s="3"/>
      <c r="D41" s="118">
        <f t="shared" si="6"/>
        <v>0</v>
      </c>
      <c r="E41" s="2"/>
      <c r="F41" s="111">
        <f t="shared" si="7"/>
        <v>0</v>
      </c>
      <c r="G41" s="112">
        <f t="shared" si="8"/>
        <v>0</v>
      </c>
    </row>
    <row r="42" spans="1:7">
      <c r="A42" s="107"/>
      <c r="B42" s="3"/>
      <c r="C42" s="3"/>
      <c r="D42" s="118">
        <f t="shared" si="6"/>
        <v>0</v>
      </c>
      <c r="E42" s="2"/>
      <c r="F42" s="111">
        <f t="shared" si="7"/>
        <v>0</v>
      </c>
      <c r="G42" s="112">
        <f t="shared" si="8"/>
        <v>0</v>
      </c>
    </row>
    <row r="43" spans="1:7">
      <c r="A43" s="107"/>
      <c r="B43" s="3"/>
      <c r="C43" s="3"/>
      <c r="D43" s="118">
        <f t="shared" si="6"/>
        <v>0</v>
      </c>
      <c r="E43" s="2"/>
      <c r="F43" s="111">
        <f t="shared" si="7"/>
        <v>0</v>
      </c>
      <c r="G43" s="112">
        <f t="shared" si="8"/>
        <v>0</v>
      </c>
    </row>
    <row r="44" spans="1:7" customFormat="1">
      <c r="A44" s="4"/>
      <c r="B44" s="3"/>
      <c r="C44" s="3"/>
      <c r="D44" s="118">
        <f t="shared" si="6"/>
        <v>0</v>
      </c>
      <c r="E44" s="2"/>
      <c r="F44" s="111">
        <f t="shared" si="7"/>
        <v>0</v>
      </c>
      <c r="G44" s="112">
        <f t="shared" si="8"/>
        <v>0</v>
      </c>
    </row>
    <row r="45" spans="1:7" customFormat="1">
      <c r="A45" s="4"/>
      <c r="B45" s="3"/>
      <c r="C45" s="3"/>
      <c r="D45" s="118">
        <f t="shared" si="6"/>
        <v>0</v>
      </c>
      <c r="E45" s="2"/>
      <c r="F45" s="111">
        <f t="shared" si="7"/>
        <v>0</v>
      </c>
      <c r="G45" s="112">
        <f t="shared" si="8"/>
        <v>0</v>
      </c>
    </row>
    <row r="46" spans="1:7">
      <c r="A46" s="107"/>
      <c r="B46" s="3"/>
      <c r="C46" s="3"/>
      <c r="D46" s="118">
        <f t="shared" si="6"/>
        <v>0</v>
      </c>
      <c r="E46" s="2"/>
      <c r="F46" s="111">
        <f t="shared" si="7"/>
        <v>0</v>
      </c>
      <c r="G46" s="112">
        <f t="shared" si="8"/>
        <v>0</v>
      </c>
    </row>
    <row r="47" spans="1:7">
      <c r="A47" s="107"/>
      <c r="B47" s="3"/>
      <c r="C47" s="3"/>
      <c r="D47" s="118">
        <f t="shared" si="6"/>
        <v>0</v>
      </c>
      <c r="E47" s="2"/>
      <c r="F47" s="111">
        <f t="shared" si="7"/>
        <v>0</v>
      </c>
      <c r="G47" s="112">
        <f t="shared" si="8"/>
        <v>0</v>
      </c>
    </row>
    <row r="48" spans="1:7">
      <c r="A48" s="107"/>
      <c r="B48" s="3"/>
      <c r="C48" s="3"/>
      <c r="D48" s="118">
        <f t="shared" si="6"/>
        <v>0</v>
      </c>
      <c r="E48" s="2"/>
      <c r="F48" s="111">
        <f t="shared" si="7"/>
        <v>0</v>
      </c>
      <c r="G48" s="112">
        <f t="shared" si="8"/>
        <v>0</v>
      </c>
    </row>
    <row r="49" spans="1:7">
      <c r="A49" s="107"/>
      <c r="B49" s="108"/>
      <c r="C49" s="108"/>
      <c r="D49" s="118">
        <f t="shared" ref="D49" si="9">DAYS360(B49,C49)</f>
        <v>0</v>
      </c>
      <c r="E49" s="110"/>
      <c r="F49" s="111">
        <f t="shared" ref="F49:F56" si="10">E49/5.06</f>
        <v>0</v>
      </c>
      <c r="G49" s="112">
        <f t="shared" ref="G49:G59" si="11">ROUND(IF(F49&gt;D49,D49,F49),0)</f>
        <v>0</v>
      </c>
    </row>
    <row r="50" spans="1:7">
      <c r="A50" s="107"/>
      <c r="B50" s="108"/>
      <c r="C50" s="108"/>
      <c r="D50" s="118">
        <f t="shared" ref="D50:D56" si="12">DAYS360(B50,C50)</f>
        <v>0</v>
      </c>
      <c r="E50" s="110"/>
      <c r="F50" s="111">
        <f t="shared" si="10"/>
        <v>0</v>
      </c>
      <c r="G50" s="112">
        <f t="shared" si="11"/>
        <v>0</v>
      </c>
    </row>
    <row r="51" spans="1:7">
      <c r="A51" s="107"/>
      <c r="B51" s="108"/>
      <c r="C51" s="108"/>
      <c r="D51" s="118">
        <f t="shared" si="12"/>
        <v>0</v>
      </c>
      <c r="E51" s="110"/>
      <c r="F51" s="111">
        <f t="shared" si="10"/>
        <v>0</v>
      </c>
      <c r="G51" s="112">
        <f t="shared" si="11"/>
        <v>0</v>
      </c>
    </row>
    <row r="52" spans="1:7">
      <c r="A52" s="107"/>
      <c r="B52" s="108"/>
      <c r="C52" s="108"/>
      <c r="D52" s="118">
        <f t="shared" si="12"/>
        <v>0</v>
      </c>
      <c r="E52" s="110"/>
      <c r="F52" s="111">
        <f t="shared" si="10"/>
        <v>0</v>
      </c>
      <c r="G52" s="112">
        <f t="shared" si="11"/>
        <v>0</v>
      </c>
    </row>
    <row r="53" spans="1:7">
      <c r="A53" s="107"/>
      <c r="B53" s="108"/>
      <c r="C53" s="108"/>
      <c r="D53" s="118">
        <f t="shared" si="12"/>
        <v>0</v>
      </c>
      <c r="E53" s="110"/>
      <c r="F53" s="111">
        <f t="shared" si="10"/>
        <v>0</v>
      </c>
      <c r="G53" s="112">
        <f t="shared" si="11"/>
        <v>0</v>
      </c>
    </row>
    <row r="54" spans="1:7">
      <c r="A54" s="107"/>
      <c r="B54" s="108"/>
      <c r="C54" s="108"/>
      <c r="D54" s="118">
        <f t="shared" si="12"/>
        <v>0</v>
      </c>
      <c r="E54" s="110"/>
      <c r="F54" s="111">
        <f t="shared" si="10"/>
        <v>0</v>
      </c>
      <c r="G54" s="112">
        <f t="shared" si="11"/>
        <v>0</v>
      </c>
    </row>
    <row r="55" spans="1:7">
      <c r="A55" s="107"/>
      <c r="B55" s="108"/>
      <c r="C55" s="108"/>
      <c r="D55" s="118">
        <f t="shared" si="12"/>
        <v>0</v>
      </c>
      <c r="E55" s="110"/>
      <c r="F55" s="111">
        <f t="shared" si="10"/>
        <v>0</v>
      </c>
      <c r="G55" s="112">
        <f t="shared" si="11"/>
        <v>0</v>
      </c>
    </row>
    <row r="56" spans="1:7" ht="15.75" thickBot="1">
      <c r="A56" s="113"/>
      <c r="B56" s="114"/>
      <c r="C56" s="114"/>
      <c r="D56" s="118">
        <f t="shared" si="12"/>
        <v>0</v>
      </c>
      <c r="E56" s="119"/>
      <c r="F56" s="111">
        <f t="shared" si="10"/>
        <v>0</v>
      </c>
      <c r="G56" s="112">
        <f t="shared" si="11"/>
        <v>0</v>
      </c>
    </row>
    <row r="57" spans="1:7" ht="15.75" thickBot="1">
      <c r="A57" s="193" t="s">
        <v>18</v>
      </c>
      <c r="B57" s="181"/>
      <c r="C57" s="181"/>
      <c r="D57" s="181"/>
      <c r="E57" s="181"/>
      <c r="F57" s="182"/>
      <c r="G57" s="112">
        <f t="shared" si="11"/>
        <v>0</v>
      </c>
    </row>
    <row r="58" spans="1:7" ht="22.5" customHeight="1">
      <c r="A58" s="191" t="s">
        <v>30</v>
      </c>
      <c r="B58" s="184"/>
      <c r="C58" s="185"/>
      <c r="D58" s="74">
        <f>ROUNDDOWN(G57/360,0)</f>
        <v>0</v>
      </c>
      <c r="E58" s="151">
        <f>ROUNDDOWN((G57-(D58*360))/30,0)</f>
        <v>0</v>
      </c>
      <c r="F58" s="151"/>
      <c r="G58" s="112">
        <f t="shared" si="11"/>
        <v>0</v>
      </c>
    </row>
    <row r="59" spans="1:7" ht="18" customHeight="1" thickBot="1">
      <c r="A59" s="192"/>
      <c r="B59" s="186"/>
      <c r="C59" s="187"/>
      <c r="D59" s="77" t="s">
        <v>22</v>
      </c>
      <c r="E59" s="152" t="s">
        <v>23</v>
      </c>
      <c r="F59" s="152"/>
      <c r="G59" s="112">
        <f t="shared" si="11"/>
        <v>0</v>
      </c>
    </row>
    <row r="60" spans="1:7" ht="25.5" customHeight="1" thickBot="1">
      <c r="A60" s="171" t="s">
        <v>26</v>
      </c>
      <c r="B60" s="172"/>
      <c r="C60" s="173"/>
      <c r="D60" s="57">
        <f>ROUND(G57/2,0)</f>
        <v>0</v>
      </c>
      <c r="E60" s="58" t="s">
        <v>20</v>
      </c>
      <c r="F60" s="174"/>
      <c r="G60" s="175"/>
    </row>
    <row r="61" spans="1:7" ht="15.75">
      <c r="A61" s="84"/>
      <c r="B61" s="84"/>
      <c r="C61" s="196" t="s">
        <v>21</v>
      </c>
      <c r="D61" s="79">
        <f>ROUNDDOWN(D60/360,0)</f>
        <v>0</v>
      </c>
      <c r="E61" s="153">
        <f>ROUNDDOWN((D60-(D61*360))/30,0)</f>
        <v>0</v>
      </c>
      <c r="F61" s="153"/>
      <c r="G61" s="80">
        <f>(D60-((D61*360)+(E61*30)))</f>
        <v>0</v>
      </c>
    </row>
    <row r="62" spans="1:7" ht="16.5" thickBot="1">
      <c r="A62" s="84"/>
      <c r="B62" s="84"/>
      <c r="C62" s="197"/>
      <c r="D62" s="81" t="s">
        <v>22</v>
      </c>
      <c r="E62" s="188" t="s">
        <v>23</v>
      </c>
      <c r="F62" s="188"/>
      <c r="G62" s="82" t="s">
        <v>24</v>
      </c>
    </row>
    <row r="63" spans="1:7">
      <c r="B63" s="84"/>
      <c r="C63" s="84"/>
      <c r="D63" s="85"/>
      <c r="E63" s="85"/>
      <c r="F63" s="61"/>
      <c r="G63" s="61"/>
    </row>
    <row r="64" spans="1:7" s="86" customFormat="1" ht="14.25">
      <c r="A64" s="86" t="s">
        <v>54</v>
      </c>
      <c r="B64" s="198" t="s">
        <v>32</v>
      </c>
      <c r="C64" s="198"/>
      <c r="D64" s="198"/>
      <c r="E64" s="198"/>
      <c r="F64" s="198"/>
      <c r="G64" s="198"/>
    </row>
    <row r="65" spans="1:8">
      <c r="A65" s="87" t="s">
        <v>37</v>
      </c>
      <c r="B65" s="88"/>
      <c r="C65" s="84" t="s">
        <v>34</v>
      </c>
      <c r="D65" s="85">
        <f>IF(B64="pour la reprise de ses services privés",D61,IF(B64="pour la reprise de ses services publics avec maintien de rémunération le cas échéant",D33,""))</f>
        <v>0</v>
      </c>
      <c r="E65" s="194">
        <f>IF(B64="pour la reprise de ses services privés",E61,IF(B64="pour la reprise de ses services publics avec maintien de rémunération le cas échéant",E33,""))</f>
        <v>0</v>
      </c>
      <c r="F65" s="194"/>
      <c r="G65" s="89">
        <f>IF(B64="pour la reprise de ses services privés",G61,IF(B64="pour la reprise de ses services publics avec maintien de rémunération le cas échéant",G33,""))</f>
        <v>0</v>
      </c>
      <c r="H65" s="90"/>
    </row>
    <row r="66" spans="1:8">
      <c r="A66" s="7"/>
      <c r="B66" s="84"/>
      <c r="C66" s="84"/>
      <c r="D66" s="85" t="s">
        <v>22</v>
      </c>
      <c r="E66" s="194" t="s">
        <v>23</v>
      </c>
      <c r="F66" s="194"/>
      <c r="G66" s="85" t="s">
        <v>24</v>
      </c>
    </row>
    <row r="67" spans="1:8">
      <c r="A67" s="7"/>
      <c r="B67" s="84"/>
      <c r="C67" s="84"/>
      <c r="D67" s="85"/>
      <c r="E67" s="85"/>
      <c r="F67" s="85"/>
      <c r="G67" s="61"/>
    </row>
    <row r="68" spans="1:8">
      <c r="A68" s="86" t="s">
        <v>40</v>
      </c>
      <c r="B68" s="84"/>
      <c r="C68" s="84"/>
      <c r="D68" s="85"/>
      <c r="E68" s="85"/>
      <c r="F68" s="61"/>
      <c r="G68" s="61"/>
    </row>
    <row r="69" spans="1:8">
      <c r="A69" s="7"/>
      <c r="B69" s="91" t="s">
        <v>35</v>
      </c>
      <c r="C69" s="91" t="s">
        <v>36</v>
      </c>
      <c r="D69" s="91" t="s">
        <v>38</v>
      </c>
      <c r="E69" s="85"/>
      <c r="F69" s="61"/>
      <c r="G69" s="61"/>
    </row>
    <row r="70" spans="1:8">
      <c r="A70" s="7"/>
      <c r="B70" s="120"/>
      <c r="C70" s="120"/>
      <c r="D70" s="92">
        <v>0</v>
      </c>
      <c r="E70" s="85"/>
      <c r="F70" s="61"/>
      <c r="G70" s="61"/>
    </row>
    <row r="71" spans="1:8">
      <c r="A71" s="7"/>
      <c r="B71" s="84"/>
      <c r="C71" s="93" t="s">
        <v>34</v>
      </c>
      <c r="D71" s="94">
        <f>IF(D70&gt;=360,D70/360,0)</f>
        <v>0</v>
      </c>
      <c r="E71" s="195">
        <f>ROUND((D70-(D71*360))/30,0)</f>
        <v>0</v>
      </c>
      <c r="F71" s="195"/>
      <c r="G71" s="94">
        <f>(D70-(D71*360)-(E71*30))</f>
        <v>0</v>
      </c>
    </row>
    <row r="72" spans="1:8">
      <c r="A72" s="7"/>
      <c r="B72" s="84"/>
      <c r="C72" s="84"/>
      <c r="D72" s="94" t="s">
        <v>22</v>
      </c>
      <c r="E72" s="195" t="s">
        <v>23</v>
      </c>
      <c r="F72" s="195"/>
      <c r="G72" s="94" t="s">
        <v>24</v>
      </c>
    </row>
    <row r="73" spans="1:8" hidden="1">
      <c r="A73" s="7"/>
      <c r="B73" s="84"/>
      <c r="C73" s="84"/>
      <c r="D73" s="85"/>
      <c r="E73" s="85">
        <f>E65+E71</f>
        <v>0</v>
      </c>
      <c r="F73" s="85"/>
      <c r="G73" s="85">
        <f>G71+G65</f>
        <v>0</v>
      </c>
    </row>
    <row r="74" spans="1:8" ht="15.75" thickBot="1">
      <c r="A74" s="7"/>
      <c r="B74" s="84"/>
      <c r="C74" s="84"/>
      <c r="D74" s="85"/>
      <c r="E74" s="85"/>
      <c r="F74" s="85"/>
      <c r="G74" s="85"/>
    </row>
    <row r="75" spans="1:8">
      <c r="A75" s="95"/>
      <c r="B75" s="96"/>
      <c r="C75" s="96"/>
      <c r="D75" s="97"/>
      <c r="E75" s="97"/>
      <c r="F75" s="98"/>
      <c r="G75" s="99"/>
    </row>
    <row r="76" spans="1:8">
      <c r="A76" s="100" t="s">
        <v>41</v>
      </c>
      <c r="B76" s="7" t="s">
        <v>33</v>
      </c>
      <c r="C76" s="84"/>
      <c r="D76" s="85">
        <f>D65+D71+(IF(E73&gt;=12,1,0))</f>
        <v>0</v>
      </c>
      <c r="E76" s="194">
        <f>IF(E73&gt;=12,E73-12,E73)+(IF(G73&gt;30,1,0))</f>
        <v>0</v>
      </c>
      <c r="F76" s="194"/>
      <c r="G76" s="101">
        <f>IF(G73&gt;30,G73-30,G73)</f>
        <v>0</v>
      </c>
      <c r="H76" s="90"/>
    </row>
    <row r="77" spans="1:8">
      <c r="A77" s="102"/>
      <c r="C77" s="84"/>
      <c r="D77" s="85" t="s">
        <v>22</v>
      </c>
      <c r="E77" s="194" t="s">
        <v>23</v>
      </c>
      <c r="F77" s="194"/>
      <c r="G77" s="101" t="s">
        <v>24</v>
      </c>
    </row>
    <row r="78" spans="1:8" ht="15.75" thickBot="1">
      <c r="A78" s="103"/>
      <c r="B78" s="104"/>
      <c r="C78" s="104"/>
      <c r="D78" s="105"/>
      <c r="E78" s="105"/>
      <c r="F78" s="105"/>
      <c r="G78" s="106"/>
    </row>
    <row r="79" spans="1:8">
      <c r="A79" s="7"/>
      <c r="B79" s="84"/>
      <c r="C79" s="84"/>
      <c r="D79" s="85"/>
      <c r="E79" s="85"/>
      <c r="F79" s="85"/>
      <c r="G79" s="90"/>
    </row>
    <row r="80" spans="1:8">
      <c r="A80" s="61"/>
      <c r="B80" s="61"/>
      <c r="C80" s="7"/>
      <c r="D80" s="61"/>
      <c r="E80" s="61"/>
      <c r="F80" s="61"/>
      <c r="G80" s="61"/>
    </row>
    <row r="81" spans="1:7">
      <c r="A81" s="61" t="s">
        <v>27</v>
      </c>
      <c r="B81" s="61"/>
      <c r="C81" s="61"/>
      <c r="D81" s="61" t="s">
        <v>28</v>
      </c>
      <c r="E81" s="61"/>
      <c r="F81" s="61"/>
      <c r="G81" s="61"/>
    </row>
    <row r="82" spans="1:7">
      <c r="A82" s="61"/>
      <c r="B82" s="61"/>
      <c r="C82" s="61"/>
      <c r="D82" s="61"/>
      <c r="E82" s="61"/>
      <c r="F82" s="61"/>
      <c r="G82" s="61"/>
    </row>
    <row r="83" spans="1:7">
      <c r="A83" s="61"/>
      <c r="B83" s="61"/>
      <c r="C83" s="61"/>
      <c r="D83" s="61"/>
      <c r="E83" s="61"/>
      <c r="F83" s="61"/>
      <c r="G83" s="61"/>
    </row>
    <row r="84" spans="1:7">
      <c r="A84" s="61"/>
      <c r="B84" s="61"/>
      <c r="C84" s="61"/>
      <c r="D84" s="61"/>
      <c r="E84" s="61"/>
      <c r="F84" s="61"/>
      <c r="G84" s="61"/>
    </row>
    <row r="85" spans="1:7">
      <c r="A85" s="61"/>
      <c r="B85" s="61"/>
      <c r="C85" s="61"/>
      <c r="D85" s="61"/>
      <c r="E85" s="61"/>
      <c r="F85" s="61"/>
      <c r="G85" s="61"/>
    </row>
    <row r="86" spans="1:7">
      <c r="A86" s="61"/>
      <c r="B86" s="61"/>
      <c r="C86" s="61"/>
      <c r="D86" s="61"/>
      <c r="E86" s="61"/>
      <c r="F86" s="61"/>
      <c r="G86" s="61"/>
    </row>
    <row r="87" spans="1:7">
      <c r="A87" s="61"/>
      <c r="B87" s="61"/>
      <c r="C87" s="61"/>
      <c r="D87" s="61"/>
      <c r="E87" s="61"/>
      <c r="F87" s="61"/>
      <c r="G87" s="61"/>
    </row>
  </sheetData>
  <sheetProtection selectLockedCells="1"/>
  <mergeCells count="45">
    <mergeCell ref="E77:F77"/>
    <mergeCell ref="E76:F76"/>
    <mergeCell ref="E71:F71"/>
    <mergeCell ref="E66:F66"/>
    <mergeCell ref="C33:C34"/>
    <mergeCell ref="A36:D36"/>
    <mergeCell ref="C61:C62"/>
    <mergeCell ref="E62:F62"/>
    <mergeCell ref="E61:F61"/>
    <mergeCell ref="E59:F59"/>
    <mergeCell ref="B64:G64"/>
    <mergeCell ref="E37:E38"/>
    <mergeCell ref="E72:F72"/>
    <mergeCell ref="E65:F65"/>
    <mergeCell ref="A37:A38"/>
    <mergeCell ref="B37:C37"/>
    <mergeCell ref="A60:C60"/>
    <mergeCell ref="F60:G60"/>
    <mergeCell ref="B7:F7"/>
    <mergeCell ref="G14:G15"/>
    <mergeCell ref="D37:D38"/>
    <mergeCell ref="F37:F38"/>
    <mergeCell ref="G37:G38"/>
    <mergeCell ref="A29:F29"/>
    <mergeCell ref="A32:C32"/>
    <mergeCell ref="F32:G32"/>
    <mergeCell ref="A30:C31"/>
    <mergeCell ref="E30:F30"/>
    <mergeCell ref="E34:F34"/>
    <mergeCell ref="E14:E15"/>
    <mergeCell ref="A58:C59"/>
    <mergeCell ref="A57:F57"/>
    <mergeCell ref="B4:F4"/>
    <mergeCell ref="B5:F5"/>
    <mergeCell ref="B6:F6"/>
    <mergeCell ref="A2:G2"/>
    <mergeCell ref="A3:G3"/>
    <mergeCell ref="E58:F58"/>
    <mergeCell ref="E31:F31"/>
    <mergeCell ref="E33:F33"/>
    <mergeCell ref="A13:D13"/>
    <mergeCell ref="A14:A15"/>
    <mergeCell ref="B14:C14"/>
    <mergeCell ref="D14:D15"/>
    <mergeCell ref="F14:F15"/>
  </mergeCells>
  <phoneticPr fontId="21" type="noConversion"/>
  <dataValidations xWindow="805" yWindow="929" count="1">
    <dataValidation type="list" allowBlank="1" showInputMessage="1" showErrorMessage="1" prompt="Veuillez sélectionner le choix de l'agent sur la liste déroulante" sqref="B64:G64">
      <formula1>LISTE</formula1>
    </dataValidation>
  </dataValidations>
  <pageMargins left="0.7" right="0.7" top="0.56999999999999995" bottom="0.75" header="0.3" footer="0.3"/>
  <pageSetup paperSize="9" scale="56" fitToHeight="0" orientation="portrait" r:id="rId1"/>
  <ignoredErrors>
    <ignoredError sqref="D50:D56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70"/>
  <sheetViews>
    <sheetView showGridLines="0" tabSelected="1" workbookViewId="0">
      <selection activeCell="A66" sqref="A66"/>
    </sheetView>
  </sheetViews>
  <sheetFormatPr baseColWidth="10" defaultRowHeight="15"/>
  <cols>
    <col min="1" max="1" width="27.5703125" customWidth="1"/>
    <col min="2" max="2" width="22.5703125" customWidth="1"/>
    <col min="3" max="3" width="22" customWidth="1"/>
    <col min="4" max="4" width="13.5703125" customWidth="1"/>
    <col min="6" max="6" width="13.5703125" style="138" customWidth="1"/>
  </cols>
  <sheetData>
    <row r="1" spans="1:9" ht="32.25" customHeight="1">
      <c r="A1" s="215" t="s">
        <v>0</v>
      </c>
      <c r="B1" s="216"/>
      <c r="C1" s="216"/>
      <c r="D1" s="216"/>
      <c r="E1" s="216"/>
      <c r="F1" s="217"/>
      <c r="G1" s="10"/>
      <c r="H1" s="11"/>
      <c r="I1" s="11"/>
    </row>
    <row r="2" spans="1:9" ht="21" customHeight="1">
      <c r="A2" s="218" t="s">
        <v>1</v>
      </c>
      <c r="B2" s="219"/>
      <c r="C2" s="219"/>
      <c r="D2" s="219"/>
      <c r="E2" s="219"/>
      <c r="F2" s="220"/>
      <c r="G2" s="10"/>
      <c r="H2" s="11"/>
      <c r="I2" s="11"/>
    </row>
    <row r="3" spans="1:9" ht="15.75">
      <c r="A3" s="12"/>
      <c r="B3" s="163" t="s">
        <v>90</v>
      </c>
      <c r="C3" s="163"/>
      <c r="D3" s="163"/>
      <c r="E3" s="163"/>
      <c r="F3" s="121"/>
    </row>
    <row r="4" spans="1:9" ht="15.75">
      <c r="A4" s="12"/>
      <c r="B4" s="163" t="s">
        <v>89</v>
      </c>
      <c r="C4" s="163"/>
      <c r="D4" s="163"/>
      <c r="E4" s="163"/>
      <c r="F4" s="121"/>
    </row>
    <row r="5" spans="1:9" ht="15.75">
      <c r="A5" s="13"/>
      <c r="B5" s="211" t="s">
        <v>87</v>
      </c>
      <c r="C5" s="164"/>
      <c r="D5" s="164"/>
      <c r="E5" s="164"/>
      <c r="F5" s="121"/>
    </row>
    <row r="6" spans="1:9" ht="15.75">
      <c r="A6" s="13"/>
      <c r="B6" s="211" t="s">
        <v>88</v>
      </c>
      <c r="C6" s="164"/>
      <c r="D6" s="164"/>
      <c r="E6" s="164"/>
      <c r="F6" s="121"/>
    </row>
    <row r="7" spans="1:9">
      <c r="A7" s="13" t="s">
        <v>6</v>
      </c>
      <c r="B7" s="14"/>
      <c r="C7" s="14"/>
      <c r="D7" s="14"/>
      <c r="E7" s="14"/>
      <c r="F7" s="121"/>
    </row>
    <row r="8" spans="1:9">
      <c r="A8" s="13" t="s">
        <v>7</v>
      </c>
      <c r="B8" s="14"/>
      <c r="C8" s="14"/>
      <c r="D8" s="14"/>
      <c r="E8" s="14"/>
      <c r="F8" s="121"/>
    </row>
    <row r="9" spans="1:9">
      <c r="A9" s="13" t="s">
        <v>8</v>
      </c>
      <c r="B9" s="14"/>
      <c r="C9" s="14"/>
      <c r="D9" s="14"/>
      <c r="E9" s="14"/>
      <c r="F9" s="121"/>
    </row>
    <row r="10" spans="1:9">
      <c r="A10" s="13" t="s">
        <v>9</v>
      </c>
      <c r="B10" s="14"/>
      <c r="C10" s="14"/>
      <c r="D10" s="14"/>
      <c r="E10" s="14"/>
      <c r="F10" s="121"/>
    </row>
    <row r="11" spans="1:9" ht="9.75" customHeight="1">
      <c r="A11" s="13"/>
      <c r="B11" s="14"/>
      <c r="C11" s="14"/>
      <c r="D11" s="14"/>
      <c r="E11" s="14"/>
      <c r="F11" s="121"/>
    </row>
    <row r="12" spans="1:9" ht="18.75" thickBot="1">
      <c r="A12" s="214" t="s">
        <v>10</v>
      </c>
      <c r="B12" s="214"/>
      <c r="C12" s="214"/>
      <c r="D12" s="214"/>
      <c r="E12" s="13"/>
      <c r="F12" s="121"/>
    </row>
    <row r="13" spans="1:9" ht="19.5" customHeight="1">
      <c r="A13" s="155" t="s">
        <v>11</v>
      </c>
      <c r="B13" s="157" t="s">
        <v>12</v>
      </c>
      <c r="C13" s="158"/>
      <c r="D13" s="159" t="s">
        <v>58</v>
      </c>
      <c r="E13" s="205" t="s">
        <v>14</v>
      </c>
      <c r="F13" s="212" t="s">
        <v>15</v>
      </c>
    </row>
    <row r="14" spans="1:9">
      <c r="A14" s="156"/>
      <c r="B14" s="15" t="s">
        <v>16</v>
      </c>
      <c r="C14" s="15" t="s">
        <v>17</v>
      </c>
      <c r="D14" s="160"/>
      <c r="E14" s="206"/>
      <c r="F14" s="213"/>
    </row>
    <row r="15" spans="1:9">
      <c r="A15" s="16" t="s">
        <v>76</v>
      </c>
      <c r="B15" s="17" t="s">
        <v>77</v>
      </c>
      <c r="C15" s="17" t="s">
        <v>78</v>
      </c>
      <c r="D15" s="1">
        <f t="shared" ref="D15:D21" si="0">DAYS360(B15,C15)</f>
        <v>179</v>
      </c>
      <c r="E15" s="2">
        <v>0.42857142857142855</v>
      </c>
      <c r="F15" s="122">
        <f t="shared" ref="F15:F21" si="1">D15*E15</f>
        <v>76.714285714285708</v>
      </c>
      <c r="G15" s="18"/>
      <c r="H15" s="18"/>
    </row>
    <row r="16" spans="1:9">
      <c r="A16" s="16" t="s">
        <v>76</v>
      </c>
      <c r="B16" s="17" t="s">
        <v>79</v>
      </c>
      <c r="C16" s="17" t="s">
        <v>80</v>
      </c>
      <c r="D16" s="1">
        <f t="shared" si="0"/>
        <v>360</v>
      </c>
      <c r="E16" s="2">
        <v>0.42857142857142855</v>
      </c>
      <c r="F16" s="122">
        <f t="shared" si="1"/>
        <v>154.28571428571428</v>
      </c>
      <c r="G16" s="18"/>
      <c r="H16" s="18"/>
    </row>
    <row r="17" spans="1:12">
      <c r="A17" s="16" t="s">
        <v>76</v>
      </c>
      <c r="B17" s="17" t="s">
        <v>81</v>
      </c>
      <c r="C17" s="17" t="s">
        <v>82</v>
      </c>
      <c r="D17" s="1">
        <f t="shared" si="0"/>
        <v>360</v>
      </c>
      <c r="E17" s="2">
        <v>0.42857142857142855</v>
      </c>
      <c r="F17" s="122">
        <f t="shared" si="1"/>
        <v>154.28571428571428</v>
      </c>
      <c r="G17" s="18"/>
      <c r="H17" s="18"/>
    </row>
    <row r="18" spans="1:12">
      <c r="A18" s="16" t="s">
        <v>76</v>
      </c>
      <c r="B18" s="17" t="s">
        <v>83</v>
      </c>
      <c r="C18" s="17" t="s">
        <v>84</v>
      </c>
      <c r="D18" s="1">
        <f t="shared" si="0"/>
        <v>360</v>
      </c>
      <c r="E18" s="2">
        <v>0.42857142857142855</v>
      </c>
      <c r="F18" s="122">
        <f t="shared" si="1"/>
        <v>154.28571428571428</v>
      </c>
      <c r="G18" s="18"/>
      <c r="H18" s="18"/>
    </row>
    <row r="19" spans="1:12">
      <c r="A19" s="16" t="s">
        <v>76</v>
      </c>
      <c r="B19" s="17" t="s">
        <v>85</v>
      </c>
      <c r="C19" s="17" t="s">
        <v>67</v>
      </c>
      <c r="D19" s="1">
        <f t="shared" si="0"/>
        <v>360</v>
      </c>
      <c r="E19" s="2">
        <v>0.42857142857142855</v>
      </c>
      <c r="F19" s="122">
        <f t="shared" si="1"/>
        <v>154.28571428571428</v>
      </c>
      <c r="G19" s="18"/>
      <c r="H19" s="18"/>
    </row>
    <row r="20" spans="1:12">
      <c r="A20" s="16" t="s">
        <v>76</v>
      </c>
      <c r="B20" s="17" t="s">
        <v>68</v>
      </c>
      <c r="C20" s="17" t="s">
        <v>73</v>
      </c>
      <c r="D20" s="1">
        <f t="shared" si="0"/>
        <v>360</v>
      </c>
      <c r="E20" s="2">
        <v>0.42857142857142855</v>
      </c>
      <c r="F20" s="122">
        <f t="shared" si="1"/>
        <v>154.28571428571428</v>
      </c>
      <c r="G20" s="18"/>
      <c r="H20" s="18"/>
    </row>
    <row r="21" spans="1:12">
      <c r="A21" s="16" t="s">
        <v>98</v>
      </c>
      <c r="B21" s="17" t="s">
        <v>86</v>
      </c>
      <c r="C21" s="17" t="s">
        <v>97</v>
      </c>
      <c r="D21" s="1">
        <f t="shared" si="0"/>
        <v>117</v>
      </c>
      <c r="E21" s="2">
        <v>0.54</v>
      </c>
      <c r="F21" s="122">
        <f t="shared" si="1"/>
        <v>63.180000000000007</v>
      </c>
      <c r="G21" s="18"/>
      <c r="H21" s="18"/>
    </row>
    <row r="22" spans="1:12">
      <c r="A22" s="4" t="s">
        <v>65</v>
      </c>
      <c r="B22" s="3" t="s">
        <v>66</v>
      </c>
      <c r="C22" s="3" t="s">
        <v>69</v>
      </c>
      <c r="D22" s="1">
        <f t="shared" ref="D22:D25" si="2">DAYS360(B22,C22)</f>
        <v>308</v>
      </c>
      <c r="E22" s="2">
        <f>24.8/35</f>
        <v>0.70857142857142863</v>
      </c>
      <c r="F22" s="122">
        <f t="shared" ref="F22:F25" si="3">D22*E22</f>
        <v>218.24</v>
      </c>
    </row>
    <row r="23" spans="1:12">
      <c r="A23" s="4" t="s">
        <v>65</v>
      </c>
      <c r="B23" s="3" t="s">
        <v>70</v>
      </c>
      <c r="C23" s="3" t="s">
        <v>71</v>
      </c>
      <c r="D23" s="1">
        <f t="shared" si="2"/>
        <v>75</v>
      </c>
      <c r="E23" s="2">
        <f>25.61/35</f>
        <v>0.73171428571428565</v>
      </c>
      <c r="F23" s="122">
        <f t="shared" si="3"/>
        <v>54.878571428571426</v>
      </c>
    </row>
    <row r="24" spans="1:12">
      <c r="A24" s="4" t="s">
        <v>65</v>
      </c>
      <c r="B24" s="3" t="s">
        <v>72</v>
      </c>
      <c r="C24" s="3" t="s">
        <v>73</v>
      </c>
      <c r="D24" s="1">
        <f t="shared" si="2"/>
        <v>44</v>
      </c>
      <c r="E24" s="2">
        <f>18.71/35</f>
        <v>0.53457142857142859</v>
      </c>
      <c r="F24" s="122">
        <f t="shared" si="3"/>
        <v>23.521142857142859</v>
      </c>
    </row>
    <row r="25" spans="1:12" ht="15.75" thickBot="1">
      <c r="A25" s="4" t="s">
        <v>65</v>
      </c>
      <c r="B25" s="3" t="s">
        <v>74</v>
      </c>
      <c r="C25" s="3" t="s">
        <v>75</v>
      </c>
      <c r="D25" s="1">
        <f t="shared" si="2"/>
        <v>90</v>
      </c>
      <c r="E25" s="2">
        <v>1</v>
      </c>
      <c r="F25" s="122">
        <f t="shared" si="3"/>
        <v>90</v>
      </c>
    </row>
    <row r="26" spans="1:12" ht="20.100000000000001" customHeight="1" thickBot="1">
      <c r="A26" s="207" t="s">
        <v>18</v>
      </c>
      <c r="B26" s="208"/>
      <c r="C26" s="208"/>
      <c r="D26" s="208"/>
      <c r="E26" s="209"/>
      <c r="F26" s="123">
        <f>SUM(F15:F25)</f>
        <v>1297.9625714285714</v>
      </c>
      <c r="K26" s="19"/>
    </row>
    <row r="27" spans="1:12" ht="18" customHeight="1">
      <c r="A27" s="184" t="s">
        <v>30</v>
      </c>
      <c r="B27" s="184"/>
      <c r="C27" s="185"/>
      <c r="D27" s="20">
        <f>ROUNDDOWN(F26/360,0)</f>
        <v>3</v>
      </c>
      <c r="E27" s="21">
        <f>ROUNDDOWN(((F26-(D27*360))/30),0)</f>
        <v>7</v>
      </c>
      <c r="F27" s="124">
        <f>(F26-((D27*360)+(E27*30)))</f>
        <v>7.9625714285714366</v>
      </c>
      <c r="L27" s="19"/>
    </row>
    <row r="28" spans="1:12" ht="17.25" customHeight="1" thickBot="1">
      <c r="A28" s="186"/>
      <c r="B28" s="186"/>
      <c r="C28" s="187"/>
      <c r="D28" s="22" t="s">
        <v>22</v>
      </c>
      <c r="E28" s="23" t="s">
        <v>23</v>
      </c>
      <c r="F28" s="125" t="s">
        <v>24</v>
      </c>
      <c r="L28" s="19"/>
    </row>
    <row r="29" spans="1:12" ht="24" customHeight="1" thickBot="1">
      <c r="A29" s="183" t="s">
        <v>19</v>
      </c>
      <c r="B29" s="183"/>
      <c r="C29" s="173"/>
      <c r="D29" s="24">
        <f>ROUND(F26*0.75,0)</f>
        <v>973</v>
      </c>
      <c r="E29" s="25" t="s">
        <v>24</v>
      </c>
      <c r="F29" s="126"/>
    </row>
    <row r="30" spans="1:12" ht="16.5" customHeight="1">
      <c r="A30" s="26"/>
      <c r="B30" s="26"/>
      <c r="C30" s="196" t="s">
        <v>21</v>
      </c>
      <c r="D30" s="27">
        <f>ROUNDDOWN(D29/360,0)</f>
        <v>2</v>
      </c>
      <c r="E30" s="27">
        <f>ROUNDDOWN((D29-(D30*360))/30,0)</f>
        <v>8</v>
      </c>
      <c r="F30" s="127">
        <f>(D29-((D30*360)+(E30*30)))</f>
        <v>13</v>
      </c>
    </row>
    <row r="31" spans="1:12" ht="17.25" customHeight="1" thickBot="1">
      <c r="A31" s="28"/>
      <c r="B31" s="28"/>
      <c r="C31" s="197"/>
      <c r="D31" s="29" t="s">
        <v>22</v>
      </c>
      <c r="E31" s="29" t="s">
        <v>23</v>
      </c>
      <c r="F31" s="128" t="s">
        <v>24</v>
      </c>
    </row>
    <row r="32" spans="1:12" ht="20.25" customHeight="1">
      <c r="A32" s="28"/>
      <c r="B32" s="28"/>
      <c r="C32" s="30"/>
      <c r="D32" s="31"/>
      <c r="E32" s="32"/>
      <c r="F32" s="121"/>
    </row>
    <row r="33" spans="1:6" ht="18.75" thickBot="1">
      <c r="A33" s="214" t="s">
        <v>25</v>
      </c>
      <c r="B33" s="214"/>
      <c r="C33" s="214"/>
      <c r="D33" s="214"/>
      <c r="E33" s="13"/>
      <c r="F33" s="121"/>
    </row>
    <row r="34" spans="1:6" ht="15" customHeight="1">
      <c r="A34" s="200" t="s">
        <v>11</v>
      </c>
      <c r="B34" s="203" t="s">
        <v>12</v>
      </c>
      <c r="C34" s="204"/>
      <c r="D34" s="159" t="s">
        <v>58</v>
      </c>
      <c r="E34" s="205" t="s">
        <v>14</v>
      </c>
      <c r="F34" s="212" t="s">
        <v>15</v>
      </c>
    </row>
    <row r="35" spans="1:6" ht="15" customHeight="1">
      <c r="A35" s="156"/>
      <c r="B35" s="15" t="s">
        <v>16</v>
      </c>
      <c r="C35" s="15" t="s">
        <v>17</v>
      </c>
      <c r="D35" s="160"/>
      <c r="E35" s="206"/>
      <c r="F35" s="213"/>
    </row>
    <row r="36" spans="1:6">
      <c r="A36" s="4" t="s">
        <v>59</v>
      </c>
      <c r="B36" s="3" t="s">
        <v>60</v>
      </c>
      <c r="C36" s="3" t="s">
        <v>61</v>
      </c>
      <c r="D36" s="5">
        <f t="shared" ref="D36:D39" si="4">DAYS360(B36,C36)</f>
        <v>356</v>
      </c>
      <c r="E36" s="2">
        <v>1</v>
      </c>
      <c r="F36" s="122">
        <f t="shared" ref="F36:F39" si="5">D36*E36</f>
        <v>356</v>
      </c>
    </row>
    <row r="37" spans="1:6">
      <c r="A37" s="4" t="s">
        <v>62</v>
      </c>
      <c r="B37" s="3" t="s">
        <v>63</v>
      </c>
      <c r="C37" s="3" t="s">
        <v>91</v>
      </c>
      <c r="D37" s="5">
        <f t="shared" si="4"/>
        <v>547</v>
      </c>
      <c r="E37" s="2">
        <v>1</v>
      </c>
      <c r="F37" s="122">
        <f t="shared" si="5"/>
        <v>547</v>
      </c>
    </row>
    <row r="38" spans="1:6">
      <c r="A38" s="4" t="s">
        <v>59</v>
      </c>
      <c r="B38" s="3" t="s">
        <v>92</v>
      </c>
      <c r="C38" s="3" t="s">
        <v>93</v>
      </c>
      <c r="D38" s="5">
        <f t="shared" si="4"/>
        <v>250</v>
      </c>
      <c r="E38" s="2">
        <v>1</v>
      </c>
      <c r="F38" s="122">
        <f t="shared" si="5"/>
        <v>250</v>
      </c>
    </row>
    <row r="39" spans="1:6" ht="15.75" thickBot="1">
      <c r="A39" s="4" t="s">
        <v>95</v>
      </c>
      <c r="B39" s="3" t="s">
        <v>96</v>
      </c>
      <c r="C39" s="3" t="s">
        <v>94</v>
      </c>
      <c r="D39" s="5">
        <f t="shared" si="4"/>
        <v>11</v>
      </c>
      <c r="E39" s="2">
        <v>1</v>
      </c>
      <c r="F39" s="122">
        <f t="shared" si="5"/>
        <v>11</v>
      </c>
    </row>
    <row r="40" spans="1:6" ht="15.75" thickBot="1">
      <c r="A40" s="207" t="s">
        <v>18</v>
      </c>
      <c r="B40" s="208"/>
      <c r="C40" s="208"/>
      <c r="D40" s="208"/>
      <c r="E40" s="209"/>
      <c r="F40" s="129">
        <f>SUM(F36:F39)</f>
        <v>1164</v>
      </c>
    </row>
    <row r="41" spans="1:6" ht="22.5" customHeight="1">
      <c r="A41" s="191" t="s">
        <v>30</v>
      </c>
      <c r="B41" s="184"/>
      <c r="C41" s="185"/>
      <c r="D41" s="21">
        <f>ROUNDDOWN(F40/360,0)</f>
        <v>3</v>
      </c>
      <c r="E41" s="21">
        <f>ROUNDDOWN((F40-(D41*360))/30,0)</f>
        <v>2</v>
      </c>
      <c r="F41" s="124">
        <f>(F40-((D41*360)+(E41*30)))</f>
        <v>24</v>
      </c>
    </row>
    <row r="42" spans="1:6" ht="18" customHeight="1" thickBot="1">
      <c r="A42" s="192"/>
      <c r="B42" s="186"/>
      <c r="C42" s="187"/>
      <c r="D42" s="23" t="s">
        <v>22</v>
      </c>
      <c r="E42" s="23" t="s">
        <v>23</v>
      </c>
      <c r="F42" s="125" t="s">
        <v>24</v>
      </c>
    </row>
    <row r="43" spans="1:6" ht="25.5" customHeight="1" thickBot="1">
      <c r="A43" s="171" t="s">
        <v>26</v>
      </c>
      <c r="B43" s="172"/>
      <c r="C43" s="173"/>
      <c r="D43" s="24">
        <f>ROUND(F40/2,0)</f>
        <v>582</v>
      </c>
      <c r="E43" s="25" t="s">
        <v>20</v>
      </c>
      <c r="F43" s="130"/>
    </row>
    <row r="44" spans="1:6" ht="15.75">
      <c r="A44" s="33"/>
      <c r="B44" s="33"/>
      <c r="C44" s="196" t="s">
        <v>21</v>
      </c>
      <c r="D44" s="27">
        <f>ROUNDDOWN(D43/360,0)</f>
        <v>1</v>
      </c>
      <c r="E44" s="27">
        <f>ROUNDDOWN((D43-(D44*360))/30,0)</f>
        <v>7</v>
      </c>
      <c r="F44" s="127">
        <f>(D43-((D44*360)+(E44*30)))</f>
        <v>12</v>
      </c>
    </row>
    <row r="45" spans="1:6" ht="16.5" thickBot="1">
      <c r="A45" s="33"/>
      <c r="B45" s="33"/>
      <c r="C45" s="197"/>
      <c r="D45" s="29" t="s">
        <v>22</v>
      </c>
      <c r="E45" s="29" t="s">
        <v>23</v>
      </c>
      <c r="F45" s="128" t="s">
        <v>24</v>
      </c>
    </row>
    <row r="46" spans="1:6" ht="15.75">
      <c r="A46" s="33"/>
      <c r="B46" s="33"/>
      <c r="C46" s="32"/>
      <c r="D46" s="34"/>
      <c r="E46" s="12"/>
      <c r="F46" s="131"/>
    </row>
    <row r="47" spans="1:6">
      <c r="A47" s="35" t="s">
        <v>39</v>
      </c>
      <c r="B47" s="210" t="s">
        <v>31</v>
      </c>
      <c r="C47" s="210"/>
      <c r="D47" s="210"/>
      <c r="E47" s="210"/>
      <c r="F47" s="210"/>
    </row>
    <row r="48" spans="1:6">
      <c r="A48" s="36" t="s">
        <v>37</v>
      </c>
      <c r="B48" s="37"/>
      <c r="C48" s="33" t="s">
        <v>34</v>
      </c>
      <c r="D48" s="38">
        <f>IF(B47="pour la reprise de ses services privés",D44,IF(B47="pour la reprise de ses services publics avec maintien de rémunération le cas échéant",D30,""))</f>
        <v>2</v>
      </c>
      <c r="E48" s="38">
        <f>IF(B47="pour la reprise de ses services privés",E44,IF(B47="pour la reprise de ses services publics avec maintien de rémunération le cas échéant",E30,""))</f>
        <v>8</v>
      </c>
      <c r="F48" s="132">
        <f>IF(B47="pour la reprise de ses services privés",F44,IF(B47="pour la reprise de ses services publics avec maintien de rémunération le cas échéant",F30,""))</f>
        <v>13</v>
      </c>
    </row>
    <row r="49" spans="1:8">
      <c r="A49" s="35"/>
      <c r="B49" s="33"/>
      <c r="C49" s="33"/>
      <c r="D49" s="38" t="s">
        <v>22</v>
      </c>
      <c r="E49" s="38" t="s">
        <v>23</v>
      </c>
      <c r="F49" s="132" t="s">
        <v>20</v>
      </c>
    </row>
    <row r="50" spans="1:8">
      <c r="A50" s="35"/>
      <c r="B50" s="33"/>
      <c r="C50" s="33"/>
      <c r="D50" s="38"/>
      <c r="E50" s="38"/>
      <c r="F50" s="132"/>
      <c r="G50" s="13"/>
    </row>
    <row r="51" spans="1:8">
      <c r="A51" s="35"/>
      <c r="B51" s="33"/>
      <c r="C51" s="33"/>
      <c r="D51" s="38"/>
      <c r="E51" s="38"/>
      <c r="F51" s="132"/>
      <c r="G51" s="13"/>
    </row>
    <row r="52" spans="1:8">
      <c r="A52" s="35" t="s">
        <v>40</v>
      </c>
      <c r="B52" s="33"/>
      <c r="C52" s="33"/>
      <c r="D52" s="38"/>
      <c r="E52" s="38"/>
      <c r="F52" s="121"/>
      <c r="G52" s="13"/>
    </row>
    <row r="53" spans="1:8">
      <c r="A53" s="35"/>
      <c r="B53" s="39" t="s">
        <v>35</v>
      </c>
      <c r="C53" s="39" t="s">
        <v>36</v>
      </c>
      <c r="D53" s="39" t="s">
        <v>38</v>
      </c>
      <c r="E53" s="38"/>
      <c r="F53" s="121"/>
      <c r="G53" s="13"/>
    </row>
    <row r="54" spans="1:8">
      <c r="A54" s="35"/>
      <c r="B54" s="9"/>
      <c r="C54" s="9"/>
      <c r="D54" s="40"/>
      <c r="E54" s="38"/>
      <c r="F54" s="121"/>
      <c r="G54" s="13"/>
    </row>
    <row r="55" spans="1:8">
      <c r="A55" s="35"/>
      <c r="B55" s="33"/>
      <c r="C55" s="41" t="s">
        <v>34</v>
      </c>
      <c r="D55" s="42">
        <f>IF(D54&gt;=360,D54/360,0)</f>
        <v>0</v>
      </c>
      <c r="E55" s="42">
        <f>ROUND((D54-(D55*360))/30,0)</f>
        <v>0</v>
      </c>
      <c r="F55" s="133">
        <f>(D54-(D55*360)-(E55*30))</f>
        <v>0</v>
      </c>
    </row>
    <row r="56" spans="1:8">
      <c r="A56" s="35"/>
      <c r="B56" s="33"/>
      <c r="C56" s="33"/>
      <c r="D56" s="42" t="s">
        <v>22</v>
      </c>
      <c r="E56" s="42" t="s">
        <v>23</v>
      </c>
      <c r="F56" s="133" t="s">
        <v>24</v>
      </c>
    </row>
    <row r="57" spans="1:8" s="45" customFormat="1">
      <c r="A57" s="43"/>
      <c r="B57" s="44"/>
      <c r="C57" s="44"/>
      <c r="D57" s="8"/>
      <c r="E57" s="8">
        <f>E48+E55</f>
        <v>8</v>
      </c>
      <c r="F57" s="134">
        <f>F55+F48</f>
        <v>13</v>
      </c>
    </row>
    <row r="58" spans="1:8" ht="15.75" thickBot="1">
      <c r="A58" s="35"/>
      <c r="B58" s="33"/>
      <c r="C58" s="33"/>
      <c r="D58" s="38"/>
      <c r="E58" s="38"/>
      <c r="F58" s="132"/>
      <c r="G58" s="38"/>
    </row>
    <row r="59" spans="1:8">
      <c r="A59" s="46"/>
      <c r="B59" s="47"/>
      <c r="C59" s="47"/>
      <c r="D59" s="48"/>
      <c r="E59" s="48"/>
      <c r="F59" s="135"/>
    </row>
    <row r="60" spans="1:8">
      <c r="A60" s="49" t="s">
        <v>41</v>
      </c>
      <c r="B60" s="35" t="s">
        <v>33</v>
      </c>
      <c r="C60" s="33"/>
      <c r="D60" s="38">
        <f>D48+D55+(IF(E57&gt;=12,1,0))</f>
        <v>2</v>
      </c>
      <c r="E60" s="38">
        <f>IF(E57&gt;=12,E57-12,E57)+(IF(F57&gt;30,1,0))</f>
        <v>8</v>
      </c>
      <c r="F60" s="136">
        <f>IF(F57&gt;30,F57-30,F57)</f>
        <v>13</v>
      </c>
      <c r="H60" s="50"/>
    </row>
    <row r="61" spans="1:8">
      <c r="A61" s="51"/>
      <c r="C61" s="33"/>
      <c r="D61" s="38" t="s">
        <v>22</v>
      </c>
      <c r="E61" s="38" t="s">
        <v>23</v>
      </c>
      <c r="F61" s="136" t="s">
        <v>24</v>
      </c>
    </row>
    <row r="62" spans="1:8" ht="15.75" thickBot="1">
      <c r="A62" s="52"/>
      <c r="B62" s="53"/>
      <c r="C62" s="53"/>
      <c r="D62" s="54"/>
      <c r="E62" s="54"/>
      <c r="F62" s="137"/>
    </row>
    <row r="63" spans="1:8">
      <c r="A63" s="13"/>
      <c r="B63" s="13"/>
      <c r="D63" s="13"/>
      <c r="E63" s="13"/>
      <c r="F63" s="121"/>
    </row>
    <row r="64" spans="1:8">
      <c r="A64" s="13" t="s">
        <v>27</v>
      </c>
      <c r="B64" s="13"/>
      <c r="C64" s="13"/>
      <c r="D64" s="13" t="s">
        <v>28</v>
      </c>
      <c r="E64" s="13"/>
      <c r="F64" s="121"/>
    </row>
    <row r="65" spans="1:6">
      <c r="A65" s="13"/>
      <c r="B65" s="13"/>
      <c r="C65" s="13"/>
      <c r="D65" s="13"/>
      <c r="E65" s="13"/>
      <c r="F65" s="121"/>
    </row>
    <row r="66" spans="1:6">
      <c r="A66" s="13"/>
      <c r="B66" s="13"/>
      <c r="C66" s="13"/>
      <c r="D66" s="13"/>
      <c r="E66" s="13"/>
      <c r="F66" s="121"/>
    </row>
    <row r="67" spans="1:6">
      <c r="A67" s="13"/>
      <c r="B67" s="13"/>
      <c r="C67" s="13"/>
      <c r="D67" s="13"/>
      <c r="E67" s="13"/>
      <c r="F67" s="121"/>
    </row>
    <row r="68" spans="1:6">
      <c r="A68" s="13"/>
      <c r="B68" s="13"/>
      <c r="C68" s="13"/>
      <c r="D68" s="13"/>
      <c r="E68" s="13"/>
      <c r="F68" s="121"/>
    </row>
    <row r="69" spans="1:6">
      <c r="A69" s="13"/>
      <c r="B69" s="13"/>
      <c r="C69" s="13"/>
      <c r="D69" s="13"/>
      <c r="E69" s="13"/>
      <c r="F69" s="121"/>
    </row>
    <row r="70" spans="1:6">
      <c r="A70" s="13"/>
      <c r="B70" s="13"/>
      <c r="C70" s="13"/>
      <c r="D70" s="13"/>
      <c r="E70" s="13"/>
      <c r="F70" s="121"/>
    </row>
  </sheetData>
  <mergeCells count="27">
    <mergeCell ref="A1:F1"/>
    <mergeCell ref="A2:F2"/>
    <mergeCell ref="B6:E6"/>
    <mergeCell ref="A12:D12"/>
    <mergeCell ref="A13:A14"/>
    <mergeCell ref="B13:C13"/>
    <mergeCell ref="B47:F47"/>
    <mergeCell ref="B3:E3"/>
    <mergeCell ref="B4:E4"/>
    <mergeCell ref="B5:E5"/>
    <mergeCell ref="A29:C29"/>
    <mergeCell ref="C30:C31"/>
    <mergeCell ref="F13:F14"/>
    <mergeCell ref="A26:E26"/>
    <mergeCell ref="A33:D33"/>
    <mergeCell ref="A34:A35"/>
    <mergeCell ref="F34:F35"/>
    <mergeCell ref="C44:C45"/>
    <mergeCell ref="A41:C42"/>
    <mergeCell ref="D13:D14"/>
    <mergeCell ref="E13:E14"/>
    <mergeCell ref="A27:C28"/>
    <mergeCell ref="A43:C43"/>
    <mergeCell ref="B34:C34"/>
    <mergeCell ref="D34:D35"/>
    <mergeCell ref="E34:E35"/>
    <mergeCell ref="A40:E40"/>
  </mergeCells>
  <phoneticPr fontId="21" type="noConversion"/>
  <dataValidations count="1">
    <dataValidation type="list" allowBlank="1" showInputMessage="1" showErrorMessage="1" prompt="Veuillez sélectionner le choix de l'agent sur la liste déroulante" sqref="B47:F47">
      <formula1>LISTE</formula1>
    </dataValidation>
  </dataValidations>
  <pageMargins left="0.7" right="0.7" top="0.75" bottom="0.75" header="0.3" footer="0.3"/>
  <pageSetup paperSize="9" scale="7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H6"/>
  <sheetViews>
    <sheetView workbookViewId="0">
      <selection activeCell="B2" sqref="B2:B3"/>
    </sheetView>
  </sheetViews>
  <sheetFormatPr baseColWidth="10" defaultRowHeight="15"/>
  <sheetData>
    <row r="1" spans="2:8">
      <c r="B1" s="6" t="s">
        <v>37</v>
      </c>
    </row>
    <row r="2" spans="2:8">
      <c r="B2" s="6" t="s">
        <v>31</v>
      </c>
    </row>
    <row r="3" spans="2:8">
      <c r="B3" s="6" t="s">
        <v>32</v>
      </c>
    </row>
    <row r="4" spans="2:8">
      <c r="B4" s="6"/>
    </row>
    <row r="6" spans="2:8" ht="30.75" customHeight="1">
      <c r="B6" s="221"/>
      <c r="C6" s="221"/>
      <c r="D6" s="221"/>
      <c r="E6" s="221"/>
      <c r="F6" s="221"/>
      <c r="G6" s="221"/>
      <c r="H6" s="221"/>
    </row>
  </sheetData>
  <mergeCells count="1"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Notice</vt:lpstr>
      <vt:lpstr>Ancienneté horaire</vt:lpstr>
      <vt:lpstr>Ancienneté période</vt:lpstr>
      <vt:lpstr>Feuil1</vt:lpstr>
      <vt:lpstr>LISTE</vt:lpstr>
      <vt:lpstr>'Ancienneté horaire'!Zone_d_impression</vt:lpstr>
      <vt:lpstr>'Ancienneté période'!Zone_d_impression</vt:lpstr>
      <vt:lpstr>Notice!Zone_d_impression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RENAUD  - Maison des Communes Vendée</dc:creator>
  <cp:lastModifiedBy>Utilisateur</cp:lastModifiedBy>
  <cp:lastPrinted>2024-03-15T08:35:55Z</cp:lastPrinted>
  <dcterms:created xsi:type="dcterms:W3CDTF">2022-12-20T11:30:16Z</dcterms:created>
  <dcterms:modified xsi:type="dcterms:W3CDTF">2024-03-15T08:36:45Z</dcterms:modified>
</cp:coreProperties>
</file>