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Z:\A Revit\Revit HEIDI\2024\MAIRIE AUSSAC-VADALLE\DCE\ANALYSE\ENTREPRISES RETENUES\"/>
    </mc:Choice>
  </mc:AlternateContent>
  <xr:revisionPtr revIDLastSave="0" documentId="13_ncr:1_{C4E426CD-20AD-49A6-87FD-1785156C9F2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E18" i="1"/>
  <c r="D18" i="1"/>
  <c r="C18" i="1"/>
  <c r="E19" i="1"/>
  <c r="D19" i="1"/>
  <c r="C19" i="1"/>
  <c r="F19" i="1" s="1"/>
  <c r="E14" i="1"/>
  <c r="D14" i="1"/>
  <c r="C14" i="1"/>
  <c r="E13" i="1"/>
  <c r="C13" i="1"/>
  <c r="F13" i="1" s="1"/>
  <c r="G18" i="1"/>
  <c r="E20" i="1"/>
  <c r="D11" i="1"/>
  <c r="E11" i="1" s="1"/>
  <c r="E16" i="1"/>
  <c r="D16" i="1"/>
  <c r="C16" i="1"/>
  <c r="E15" i="1"/>
  <c r="D15" i="1"/>
  <c r="C15" i="1"/>
  <c r="E21" i="1"/>
  <c r="D21" i="1"/>
  <c r="C21" i="1" s="1"/>
  <c r="G21" i="1" s="1"/>
  <c r="C20" i="1"/>
  <c r="D10" i="1"/>
  <c r="C10" i="1" s="1"/>
  <c r="D12" i="1"/>
  <c r="C12" i="1" s="1"/>
  <c r="F14" i="1" l="1"/>
  <c r="G14" i="1" s="1"/>
  <c r="D22" i="1"/>
  <c r="G16" i="1"/>
  <c r="C11" i="1"/>
  <c r="C22" i="1" s="1"/>
  <c r="F16" i="1"/>
  <c r="F17" i="1"/>
  <c r="F20" i="1"/>
  <c r="F15" i="1"/>
  <c r="G15" i="1"/>
  <c r="F18" i="1"/>
  <c r="F10" i="1"/>
  <c r="F12" i="1"/>
  <c r="G11" i="1" l="1"/>
  <c r="F11" i="1"/>
  <c r="F22" i="1" s="1"/>
  <c r="E12" i="1"/>
  <c r="G19" i="1"/>
  <c r="G20" i="1"/>
  <c r="G17" i="1"/>
  <c r="G13" i="1"/>
  <c r="B24" i="1"/>
  <c r="B31" i="1" s="1"/>
  <c r="E22" i="1" l="1"/>
  <c r="G12" i="1"/>
  <c r="G22" i="1" s="1"/>
  <c r="B28" i="1"/>
  <c r="B29" i="1" l="1"/>
</calcChain>
</file>

<file path=xl/sharedStrings.xml><?xml version="1.0" encoding="utf-8"?>
<sst xmlns="http://schemas.openxmlformats.org/spreadsheetml/2006/main" count="101" uniqueCount="50">
  <si>
    <t>INTITULE DU LOT</t>
  </si>
  <si>
    <t xml:space="preserve">TOTAL : </t>
  </si>
  <si>
    <r>
      <t>LOT 5</t>
    </r>
    <r>
      <rPr>
        <sz val="11"/>
        <rFont val="Century Gothic"/>
        <family val="2"/>
      </rPr>
      <t>-COUVERTURE / ZINGUERIE</t>
    </r>
  </si>
  <si>
    <r>
      <t>LOT 4-</t>
    </r>
    <r>
      <rPr>
        <sz val="11"/>
        <rFont val="Century Gothic"/>
        <family val="2"/>
      </rPr>
      <t>CHARPENTE BOIS</t>
    </r>
  </si>
  <si>
    <r>
      <rPr>
        <b/>
        <sz val="11"/>
        <rFont val="Century Gothic"/>
        <family val="2"/>
      </rPr>
      <t>LOT 7</t>
    </r>
    <r>
      <rPr>
        <sz val="11"/>
        <rFont val="Century Gothic"/>
        <family val="2"/>
      </rPr>
      <t>-MENUISERIES EXTERIEURES</t>
    </r>
  </si>
  <si>
    <r>
      <rPr>
        <b/>
        <sz val="11"/>
        <rFont val="Century Gothic"/>
        <family val="2"/>
      </rPr>
      <t>LOT 8</t>
    </r>
    <r>
      <rPr>
        <sz val="11"/>
        <rFont val="Century Gothic"/>
        <family val="2"/>
      </rPr>
      <t>-MENUISERIE INTERIEURES</t>
    </r>
  </si>
  <si>
    <r>
      <rPr>
        <b/>
        <sz val="11"/>
        <rFont val="Century Gothic"/>
        <family val="2"/>
      </rPr>
      <t>LOT 9</t>
    </r>
    <r>
      <rPr>
        <sz val="11"/>
        <rFont val="Century Gothic"/>
        <family val="2"/>
      </rPr>
      <t>-DOUBLAGE_FAUX-PLAFONDS-CLOISONS</t>
    </r>
  </si>
  <si>
    <r>
      <rPr>
        <b/>
        <sz val="11"/>
        <rFont val="Century Gothic"/>
        <family val="2"/>
      </rPr>
      <t>LOT 10</t>
    </r>
    <r>
      <rPr>
        <sz val="11"/>
        <rFont val="Century Gothic"/>
        <family val="2"/>
      </rPr>
      <t>-REVETEMENT DE SOL SOUPLE</t>
    </r>
  </si>
  <si>
    <r>
      <rPr>
        <b/>
        <sz val="11"/>
        <rFont val="Century Gothic"/>
        <family val="2"/>
      </rPr>
      <t>LOT 11</t>
    </r>
    <r>
      <rPr>
        <sz val="11"/>
        <rFont val="Century Gothic"/>
        <family val="2"/>
      </rPr>
      <t>-PEINTURE</t>
    </r>
  </si>
  <si>
    <r>
      <rPr>
        <b/>
        <sz val="11"/>
        <rFont val="Century Gothic"/>
        <family val="2"/>
      </rPr>
      <t>LOT 12</t>
    </r>
    <r>
      <rPr>
        <sz val="11"/>
        <rFont val="Century Gothic"/>
        <family val="2"/>
      </rPr>
      <t>-PLOMBERIE_SANITAIRES_CLIMATISATION</t>
    </r>
  </si>
  <si>
    <r>
      <rPr>
        <b/>
        <sz val="11"/>
        <rFont val="Century Gothic"/>
        <family val="2"/>
      </rPr>
      <t>LOT 13</t>
    </r>
    <r>
      <rPr>
        <sz val="11"/>
        <rFont val="Century Gothic"/>
        <family val="2"/>
      </rPr>
      <t>-ELECTRICTE_CHAUFFAGE_VMC</t>
    </r>
  </si>
  <si>
    <r>
      <rPr>
        <b/>
        <sz val="11"/>
        <rFont val="Century Gothic"/>
        <family val="2"/>
      </rPr>
      <t>LOT 3</t>
    </r>
    <r>
      <rPr>
        <sz val="11"/>
        <rFont val="Century Gothic"/>
        <family val="2"/>
      </rPr>
      <t>-RAVALEMENT</t>
    </r>
  </si>
  <si>
    <t>ENTREPRISE</t>
  </si>
  <si>
    <t>Montant indiqué en HT, dans l'attente de confirmation du taux de TVA applicable sur le projet</t>
  </si>
  <si>
    <t>LAMEIRA</t>
  </si>
  <si>
    <t>LASCOUX</t>
  </si>
  <si>
    <t>GAYLOR BRUNET AMENAGEMENT ET FINITION</t>
  </si>
  <si>
    <t>SME CONFORT</t>
  </si>
  <si>
    <t>SARDELEC</t>
  </si>
  <si>
    <t>PEINTURE CHARENTE</t>
  </si>
  <si>
    <t>JP TP</t>
  </si>
  <si>
    <t>Surface de plancher</t>
  </si>
  <si>
    <t>71.24 m²</t>
  </si>
  <si>
    <t>90.94 m²</t>
  </si>
  <si>
    <t>Bâtiment A - Salle d'activités</t>
  </si>
  <si>
    <t>Bâtiment B - Apt 1 et 2</t>
  </si>
  <si>
    <t xml:space="preserve">Estimation </t>
  </si>
  <si>
    <t>GTC 16</t>
  </si>
  <si>
    <t>Résidence sénior / Aussac-Vadalle</t>
  </si>
  <si>
    <t>TRANCHE OPTIONNELLE              H.T.</t>
  </si>
  <si>
    <t>Prix au m² estimation</t>
  </si>
  <si>
    <t>Prix au m² tranche ferme</t>
  </si>
  <si>
    <t>Prix au m² tranche ferme+optionnelle</t>
  </si>
  <si>
    <r>
      <rPr>
        <b/>
        <sz val="11"/>
        <rFont val="Century Gothic"/>
        <family val="2"/>
      </rPr>
      <t>LOT 1</t>
    </r>
    <r>
      <rPr>
        <sz val="11"/>
        <rFont val="Century Gothic"/>
        <family val="2"/>
      </rPr>
      <t>- TERRASSEMENT_VRD</t>
    </r>
  </si>
  <si>
    <t>ACTION BOIS</t>
  </si>
  <si>
    <t>TRANCHE FERME  Bâtiments A et B                     H.T.</t>
  </si>
  <si>
    <t>TRANCHE FERME  Bâtiment C                     H.T.</t>
  </si>
  <si>
    <t>TRANCHE FERME                    TOTAL H.T.</t>
  </si>
  <si>
    <t xml:space="preserve"> TOTAL H.T.</t>
  </si>
  <si>
    <t>EBENISTERIE CREATION</t>
  </si>
  <si>
    <t>BPU-DQE</t>
  </si>
  <si>
    <t>AE</t>
  </si>
  <si>
    <t>DC1</t>
  </si>
  <si>
    <t>DC2</t>
  </si>
  <si>
    <t>ATTESTATION FISCALE</t>
  </si>
  <si>
    <t>ATTESTATION SOCIALE</t>
  </si>
  <si>
    <t>ASSURANCE DECENNALE</t>
  </si>
  <si>
    <t>X</t>
  </si>
  <si>
    <r>
      <rPr>
        <b/>
        <sz val="11"/>
        <color theme="1"/>
        <rFont val="Century Gothic"/>
        <family val="2"/>
      </rPr>
      <t>LOT 2</t>
    </r>
    <r>
      <rPr>
        <sz val="11"/>
        <color theme="1"/>
        <rFont val="Century Gothic"/>
        <family val="2"/>
      </rPr>
      <t>-GO</t>
    </r>
  </si>
  <si>
    <t>Tableau récapitulatif des différents devis au 16/05/24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</si>
</sst>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_-* #,##0.00\ [$€-40C]_-;\-* #,##0.00\ [$€-40C]_-;_-* &quot;-&quot;??\ [$€-40C]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24"/>
      <name val="Century Gothic"/>
      <family val="2"/>
    </font>
    <font>
      <b/>
      <sz val="11"/>
      <name val="Century Gothic"/>
      <family val="2"/>
    </font>
    <font>
      <b/>
      <sz val="14"/>
      <color rgb="FFFF0000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6" fontId="3" fillId="0" borderId="0" xfId="0" applyNumberFormat="1" applyFont="1" applyAlignment="1">
      <alignment vertical="center"/>
    </xf>
    <xf numFmtId="8" fontId="3" fillId="0" borderId="0" xfId="0" applyNumberFormat="1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3" fillId="0" borderId="13" xfId="0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vertical="center"/>
    </xf>
    <xf numFmtId="0" fontId="3" fillId="0" borderId="10" xfId="0" applyFont="1" applyBorder="1" applyAlignment="1">
      <alignment vertical="top"/>
    </xf>
    <xf numFmtId="164" fontId="3" fillId="0" borderId="9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vertical="center"/>
    </xf>
    <xf numFmtId="0" fontId="3" fillId="0" borderId="12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3" fillId="0" borderId="13" xfId="0" applyFont="1" applyBorder="1" applyAlignment="1">
      <alignment horizontal="left" vertical="center"/>
    </xf>
    <xf numFmtId="165" fontId="3" fillId="0" borderId="7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3" fillId="2" borderId="7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164" fontId="3" fillId="2" borderId="12" xfId="0" applyNumberFormat="1" applyFont="1" applyFill="1" applyBorder="1" applyAlignment="1">
      <alignment horizontal="center" vertical="center"/>
    </xf>
    <xf numFmtId="165" fontId="3" fillId="2" borderId="12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top"/>
    </xf>
    <xf numFmtId="165" fontId="3" fillId="2" borderId="1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top"/>
    </xf>
    <xf numFmtId="0" fontId="3" fillId="2" borderId="4" xfId="0" applyFont="1" applyFill="1" applyBorder="1" applyAlignment="1">
      <alignment horizontal="left" vertical="center"/>
    </xf>
    <xf numFmtId="164" fontId="3" fillId="2" borderId="11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/>
    </xf>
    <xf numFmtId="165" fontId="3" fillId="2" borderId="7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E2ED"/>
      <color rgb="FFFFE5FF"/>
      <color rgb="FFFF33CC"/>
      <color rgb="FFFDC3D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2"/>
  <sheetViews>
    <sheetView tabSelected="1" zoomScale="85" zoomScaleNormal="85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H29" sqref="H29"/>
    </sheetView>
  </sheetViews>
  <sheetFormatPr baseColWidth="10" defaultRowHeight="20.100000000000001" customHeight="1" x14ac:dyDescent="0.25"/>
  <cols>
    <col min="1" max="1" width="47" style="1" customWidth="1"/>
    <col min="2" max="2" width="47.7109375" style="1" bestFit="1" customWidth="1"/>
    <col min="3" max="4" width="19.5703125" style="1" customWidth="1"/>
    <col min="5" max="5" width="16.28515625" style="1" customWidth="1"/>
    <col min="6" max="6" width="18.140625" style="1" customWidth="1"/>
    <col min="7" max="7" width="16.28515625" style="1" customWidth="1"/>
    <col min="8" max="8" width="14.140625" style="1" bestFit="1" customWidth="1"/>
    <col min="9" max="9" width="11.42578125" style="1"/>
    <col min="10" max="10" width="7.5703125" style="1" customWidth="1"/>
    <col min="11" max="11" width="11.42578125" style="1"/>
    <col min="12" max="13" width="15.42578125" style="1" customWidth="1"/>
    <col min="14" max="14" width="14" style="1" customWidth="1"/>
    <col min="15" max="15" width="11.42578125" style="1"/>
    <col min="16" max="16" width="13.28515625" style="1" bestFit="1" customWidth="1"/>
    <col min="17" max="16384" width="11.42578125" style="1"/>
  </cols>
  <sheetData>
    <row r="2" spans="1:16" ht="20.100000000000001" customHeight="1" thickBot="1" x14ac:dyDescent="0.3"/>
    <row r="3" spans="1:16" ht="20.100000000000001" customHeight="1" x14ac:dyDescent="0.25">
      <c r="A3" s="68" t="s">
        <v>28</v>
      </c>
      <c r="B3" s="69"/>
      <c r="C3" s="69"/>
      <c r="D3" s="69"/>
      <c r="E3" s="69"/>
      <c r="F3" s="69"/>
      <c r="G3" s="70"/>
    </row>
    <row r="4" spans="1:16" ht="20.100000000000001" customHeight="1" thickBot="1" x14ac:dyDescent="0.3">
      <c r="A4" s="71"/>
      <c r="B4" s="72"/>
      <c r="C4" s="72"/>
      <c r="D4" s="72"/>
      <c r="E4" s="72"/>
      <c r="F4" s="72"/>
      <c r="G4" s="73"/>
    </row>
    <row r="6" spans="1:16" ht="20.100000000000001" customHeight="1" x14ac:dyDescent="0.25">
      <c r="A6" s="1" t="s">
        <v>49</v>
      </c>
    </row>
    <row r="7" spans="1:16" ht="20.100000000000001" customHeight="1" x14ac:dyDescent="0.25">
      <c r="A7" s="1" t="s">
        <v>13</v>
      </c>
      <c r="C7" s="9"/>
      <c r="D7" s="9"/>
      <c r="E7" s="9"/>
      <c r="F7" s="9"/>
      <c r="G7" s="9"/>
    </row>
    <row r="8" spans="1:16" ht="20.100000000000001" customHeight="1" thickBot="1" x14ac:dyDescent="0.3"/>
    <row r="9" spans="1:16" ht="57" customHeight="1" thickBot="1" x14ac:dyDescent="0.3">
      <c r="A9" s="15" t="s">
        <v>0</v>
      </c>
      <c r="B9" s="2" t="s">
        <v>12</v>
      </c>
      <c r="C9" s="14" t="s">
        <v>35</v>
      </c>
      <c r="D9" s="3" t="s">
        <v>36</v>
      </c>
      <c r="E9" s="3" t="s">
        <v>29</v>
      </c>
      <c r="F9" s="3" t="s">
        <v>37</v>
      </c>
      <c r="G9" s="14" t="s">
        <v>38</v>
      </c>
      <c r="H9" s="21" t="s">
        <v>40</v>
      </c>
      <c r="I9" s="17" t="s">
        <v>41</v>
      </c>
      <c r="J9" s="17" t="s">
        <v>42</v>
      </c>
      <c r="K9" s="17" t="s">
        <v>43</v>
      </c>
      <c r="L9" s="18" t="s">
        <v>44</v>
      </c>
      <c r="M9" s="18" t="s">
        <v>45</v>
      </c>
      <c r="N9" s="18" t="s">
        <v>46</v>
      </c>
      <c r="O9" s="16"/>
    </row>
    <row r="10" spans="1:16" s="46" customFormat="1" ht="17.25" thickBot="1" x14ac:dyDescent="0.3">
      <c r="A10" s="39" t="s">
        <v>33</v>
      </c>
      <c r="B10" s="40" t="s">
        <v>20</v>
      </c>
      <c r="C10" s="41">
        <f>105365-D10</f>
        <v>104365</v>
      </c>
      <c r="D10" s="41">
        <f>1000</f>
        <v>1000</v>
      </c>
      <c r="E10" s="42"/>
      <c r="F10" s="41">
        <f>C10+D10</f>
        <v>105365</v>
      </c>
      <c r="G10" s="42"/>
      <c r="H10" s="43" t="s">
        <v>47</v>
      </c>
      <c r="I10" s="44"/>
      <c r="J10" s="44"/>
      <c r="K10" s="45"/>
      <c r="L10" s="44"/>
      <c r="M10" s="44" t="s">
        <v>47</v>
      </c>
      <c r="N10" s="44"/>
    </row>
    <row r="11" spans="1:16" ht="26.1" customHeight="1" thickBot="1" x14ac:dyDescent="0.3">
      <c r="A11" s="38" t="s">
        <v>48</v>
      </c>
      <c r="B11" s="28" t="s">
        <v>27</v>
      </c>
      <c r="C11" s="29">
        <f>126967.72-D11</f>
        <v>85819.48000000001</v>
      </c>
      <c r="D11" s="29">
        <f>(48447-3000-700-2759)*0.98</f>
        <v>41148.239999999998</v>
      </c>
      <c r="E11" s="30">
        <f>1500+D11*2+800+720</f>
        <v>85316.479999999996</v>
      </c>
      <c r="F11" s="29">
        <f>C11+D11</f>
        <v>126967.72</v>
      </c>
      <c r="G11" s="30">
        <f>C11+D11+E11</f>
        <v>212284.2</v>
      </c>
      <c r="H11" s="21"/>
      <c r="I11" s="17"/>
      <c r="J11" s="17"/>
      <c r="K11" s="19"/>
      <c r="L11" s="17"/>
      <c r="M11" s="17"/>
      <c r="N11" s="17"/>
    </row>
    <row r="12" spans="1:16" s="46" customFormat="1" ht="26.1" customHeight="1" thickBot="1" x14ac:dyDescent="0.3">
      <c r="A12" s="47" t="s">
        <v>11</v>
      </c>
      <c r="B12" s="48" t="s">
        <v>14</v>
      </c>
      <c r="C12" s="49">
        <f>9050-D12</f>
        <v>5701.1</v>
      </c>
      <c r="D12" s="49">
        <f>148.1+1336.56*2+263.84*2</f>
        <v>3348.8999999999996</v>
      </c>
      <c r="E12" s="50">
        <f>6600</f>
        <v>6600</v>
      </c>
      <c r="F12" s="49">
        <f>C12+D12</f>
        <v>9050</v>
      </c>
      <c r="G12" s="50">
        <f>C12+D12+E12</f>
        <v>15650</v>
      </c>
      <c r="H12" s="43" t="s">
        <v>47</v>
      </c>
      <c r="I12" s="44" t="s">
        <v>47</v>
      </c>
      <c r="J12" s="44" t="s">
        <v>47</v>
      </c>
      <c r="K12" s="44" t="s">
        <v>47</v>
      </c>
      <c r="L12" s="44" t="s">
        <v>47</v>
      </c>
      <c r="M12" s="44" t="s">
        <v>47</v>
      </c>
      <c r="N12" s="44" t="s">
        <v>47</v>
      </c>
    </row>
    <row r="13" spans="1:16" ht="26.1" customHeight="1" thickBot="1" x14ac:dyDescent="0.3">
      <c r="A13" s="32" t="s">
        <v>3</v>
      </c>
      <c r="B13" s="23" t="s">
        <v>15</v>
      </c>
      <c r="C13" s="24">
        <f>5838.1+5840+3000+150+150</f>
        <v>14978.1</v>
      </c>
      <c r="D13" s="24">
        <v>5840</v>
      </c>
      <c r="E13" s="25">
        <f>5840*2+3000+150+150</f>
        <v>14980</v>
      </c>
      <c r="F13" s="24">
        <f>C13+D13</f>
        <v>20818.099999999999</v>
      </c>
      <c r="G13" s="25">
        <f>C13+D13+E13</f>
        <v>35798.1</v>
      </c>
      <c r="H13" s="21" t="s">
        <v>47</v>
      </c>
      <c r="I13" s="17" t="s">
        <v>47</v>
      </c>
      <c r="J13" s="17" t="s">
        <v>47</v>
      </c>
      <c r="K13" s="17" t="s">
        <v>47</v>
      </c>
      <c r="L13" s="17" t="s">
        <v>47</v>
      </c>
      <c r="M13" s="17" t="s">
        <v>47</v>
      </c>
      <c r="N13" s="17" t="s">
        <v>47</v>
      </c>
    </row>
    <row r="14" spans="1:16" s="46" customFormat="1" ht="26.1" customHeight="1" thickBot="1" x14ac:dyDescent="0.3">
      <c r="A14" s="51" t="s">
        <v>2</v>
      </c>
      <c r="B14" s="48" t="s">
        <v>15</v>
      </c>
      <c r="C14" s="60">
        <f>15241.56+14840.91+300+300</f>
        <v>30682.47</v>
      </c>
      <c r="D14" s="60">
        <f>14840.91</f>
        <v>14840.91</v>
      </c>
      <c r="E14" s="52">
        <f>14840.91*2+300+300</f>
        <v>30281.82</v>
      </c>
      <c r="F14" s="60">
        <f>C14+D14</f>
        <v>45523.380000000005</v>
      </c>
      <c r="G14" s="52">
        <f>E14+F14</f>
        <v>75805.200000000012</v>
      </c>
      <c r="H14" s="43" t="s">
        <v>47</v>
      </c>
      <c r="I14" s="44" t="s">
        <v>47</v>
      </c>
      <c r="J14" s="44" t="s">
        <v>47</v>
      </c>
      <c r="K14" s="44" t="s">
        <v>47</v>
      </c>
      <c r="L14" s="44" t="s">
        <v>47</v>
      </c>
      <c r="M14" s="44" t="s">
        <v>47</v>
      </c>
      <c r="N14" s="44" t="s">
        <v>47</v>
      </c>
      <c r="P14" s="67"/>
    </row>
    <row r="15" spans="1:16" ht="32.25" customHeight="1" thickBot="1" x14ac:dyDescent="0.3">
      <c r="A15" s="22" t="s">
        <v>4</v>
      </c>
      <c r="B15" s="33" t="s">
        <v>34</v>
      </c>
      <c r="C15" s="24">
        <f>52368.08-16831.1</f>
        <v>35536.980000000003</v>
      </c>
      <c r="D15" s="24">
        <f>16831.1</f>
        <v>16831.099999999999</v>
      </c>
      <c r="E15" s="34">
        <f>16831.1*2</f>
        <v>33662.199999999997</v>
      </c>
      <c r="F15" s="24">
        <f t="shared" ref="F15:F20" si="0">C15+D15</f>
        <v>52368.08</v>
      </c>
      <c r="G15" s="34">
        <f t="shared" ref="G15:G21" si="1">C15+D15+E15</f>
        <v>86030.28</v>
      </c>
      <c r="H15" s="20" t="s">
        <v>47</v>
      </c>
      <c r="I15" s="17" t="s">
        <v>47</v>
      </c>
      <c r="J15" s="17" t="s">
        <v>47</v>
      </c>
      <c r="K15" s="19" t="s">
        <v>47</v>
      </c>
      <c r="L15" s="17" t="s">
        <v>47</v>
      </c>
      <c r="M15" s="17" t="s">
        <v>47</v>
      </c>
      <c r="N15" s="17" t="s">
        <v>47</v>
      </c>
    </row>
    <row r="16" spans="1:16" s="46" customFormat="1" ht="26.1" customHeight="1" thickBot="1" x14ac:dyDescent="0.3">
      <c r="A16" s="53" t="s">
        <v>5</v>
      </c>
      <c r="B16" s="54" t="s">
        <v>39</v>
      </c>
      <c r="C16" s="55">
        <f>2052.13+2580.6</f>
        <v>4632.7299999999996</v>
      </c>
      <c r="D16" s="55">
        <f>2580.6</f>
        <v>2580.6</v>
      </c>
      <c r="E16" s="56">
        <f>2580.6*2</f>
        <v>5161.2</v>
      </c>
      <c r="F16" s="55">
        <f>C16+D16</f>
        <v>7213.33</v>
      </c>
      <c r="G16" s="56">
        <f>C16+D16+E16</f>
        <v>12374.529999999999</v>
      </c>
      <c r="H16" s="43"/>
      <c r="I16" s="44"/>
      <c r="J16" s="44" t="s">
        <v>47</v>
      </c>
      <c r="K16" s="45" t="s">
        <v>47</v>
      </c>
      <c r="L16" s="44"/>
      <c r="M16" s="44"/>
      <c r="N16" s="44"/>
    </row>
    <row r="17" spans="1:14" ht="26.1" customHeight="1" thickBot="1" x14ac:dyDescent="0.3">
      <c r="A17" s="26" t="s">
        <v>6</v>
      </c>
      <c r="B17" s="35" t="s">
        <v>16</v>
      </c>
      <c r="C17" s="27">
        <f>30284.24-11248.5+790.83</f>
        <v>19826.570000000003</v>
      </c>
      <c r="D17" s="27">
        <f>11248.5+790.83</f>
        <v>12039.33</v>
      </c>
      <c r="E17" s="36">
        <f>11248.5*2+300+790.83*2</f>
        <v>24378.66</v>
      </c>
      <c r="F17" s="27">
        <f t="shared" si="0"/>
        <v>31865.9</v>
      </c>
      <c r="G17" s="36">
        <f t="shared" si="1"/>
        <v>56244.56</v>
      </c>
      <c r="H17" s="21"/>
      <c r="I17" s="17"/>
      <c r="J17" s="17" t="s">
        <v>47</v>
      </c>
      <c r="K17" s="19" t="s">
        <v>47</v>
      </c>
      <c r="L17" s="17"/>
      <c r="M17" s="17" t="s">
        <v>47</v>
      </c>
      <c r="N17" s="17" t="s">
        <v>47</v>
      </c>
    </row>
    <row r="18" spans="1:14" s="46" customFormat="1" ht="26.1" customHeight="1" thickBot="1" x14ac:dyDescent="0.3">
      <c r="A18" s="47" t="s">
        <v>7</v>
      </c>
      <c r="B18" s="57" t="s">
        <v>19</v>
      </c>
      <c r="C18" s="41">
        <f>8546+10632+140+280</f>
        <v>19598</v>
      </c>
      <c r="D18" s="41">
        <f>10632</f>
        <v>10632</v>
      </c>
      <c r="E18" s="58">
        <f>10632*2+140+280</f>
        <v>21684</v>
      </c>
      <c r="F18" s="41">
        <f t="shared" si="0"/>
        <v>30230</v>
      </c>
      <c r="G18" s="58">
        <f>C18+D18+E18</f>
        <v>51914</v>
      </c>
      <c r="H18" s="43"/>
      <c r="I18" s="44"/>
      <c r="J18" s="44"/>
      <c r="K18" s="45"/>
      <c r="L18" s="44"/>
      <c r="M18" s="44"/>
      <c r="N18" s="44"/>
    </row>
    <row r="19" spans="1:14" ht="26.1" customHeight="1" thickBot="1" x14ac:dyDescent="0.3">
      <c r="A19" s="31" t="s">
        <v>8</v>
      </c>
      <c r="B19" s="33" t="s">
        <v>16</v>
      </c>
      <c r="C19" s="24">
        <f>2503.01+4561.68+1345</f>
        <v>8409.69</v>
      </c>
      <c r="D19" s="24">
        <f>4561.68</f>
        <v>4561.68</v>
      </c>
      <c r="E19" s="34">
        <f>4561.68*2+1345</f>
        <v>10468.36</v>
      </c>
      <c r="F19" s="24">
        <f t="shared" si="0"/>
        <v>12971.37</v>
      </c>
      <c r="G19" s="34">
        <f t="shared" si="1"/>
        <v>23439.730000000003</v>
      </c>
      <c r="H19" s="21" t="s">
        <v>47</v>
      </c>
      <c r="I19" s="17" t="s">
        <v>47</v>
      </c>
      <c r="J19" s="17" t="s">
        <v>47</v>
      </c>
      <c r="K19" s="19" t="s">
        <v>47</v>
      </c>
      <c r="L19" s="17"/>
      <c r="M19" s="17" t="s">
        <v>47</v>
      </c>
      <c r="N19" s="17" t="s">
        <v>47</v>
      </c>
    </row>
    <row r="20" spans="1:14" s="46" customFormat="1" ht="17.25" thickBot="1" x14ac:dyDescent="0.3">
      <c r="A20" s="47" t="s">
        <v>9</v>
      </c>
      <c r="B20" s="59" t="s">
        <v>17</v>
      </c>
      <c r="C20" s="60">
        <f>43977.52-D20</f>
        <v>28476.28</v>
      </c>
      <c r="D20" s="60">
        <v>15501.24</v>
      </c>
      <c r="E20" s="52">
        <f>15569.94+15501.24+2785</f>
        <v>33856.18</v>
      </c>
      <c r="F20" s="60">
        <f t="shared" si="0"/>
        <v>43977.52</v>
      </c>
      <c r="G20" s="52">
        <f t="shared" si="1"/>
        <v>77833.7</v>
      </c>
      <c r="H20" s="43" t="s">
        <v>47</v>
      </c>
      <c r="I20" s="44" t="s">
        <v>47</v>
      </c>
      <c r="J20" s="44" t="s">
        <v>47</v>
      </c>
      <c r="K20" s="45" t="s">
        <v>47</v>
      </c>
      <c r="L20" s="44" t="s">
        <v>47</v>
      </c>
      <c r="M20" s="44"/>
      <c r="N20" s="44" t="s">
        <v>47</v>
      </c>
    </row>
    <row r="21" spans="1:14" ht="25.5" customHeight="1" thickBot="1" x14ac:dyDescent="0.3">
      <c r="A21" s="22" t="s">
        <v>10</v>
      </c>
      <c r="B21" s="23" t="s">
        <v>18</v>
      </c>
      <c r="C21" s="24">
        <f>30734-D21</f>
        <v>19898</v>
      </c>
      <c r="D21" s="24">
        <f>5418*2</f>
        <v>10836</v>
      </c>
      <c r="E21" s="37">
        <f>5418*4+640+550+210</f>
        <v>23072</v>
      </c>
      <c r="F21" s="24">
        <v>30734</v>
      </c>
      <c r="G21" s="25">
        <f t="shared" si="1"/>
        <v>53806</v>
      </c>
      <c r="H21" s="21"/>
      <c r="I21" s="17"/>
      <c r="J21" s="17"/>
      <c r="K21" s="19"/>
      <c r="L21" s="19"/>
      <c r="M21" s="17"/>
      <c r="N21" s="17"/>
    </row>
    <row r="22" spans="1:14" ht="26.1" customHeight="1" thickBot="1" x14ac:dyDescent="0.3">
      <c r="B22" s="61" t="s">
        <v>1</v>
      </c>
      <c r="C22" s="62">
        <f>C10+C12+C13+C15+C16+C17+C18+C19+C20+C21+C11</f>
        <v>347241.93000000005</v>
      </c>
      <c r="D22" s="62">
        <f>D10+D11+D12+D13+D15+D16+D17+D18+D19+D20+D21</f>
        <v>124319.09000000001</v>
      </c>
      <c r="E22" s="63">
        <f>E10+E11+E12+E13+E15+E16+E17+E18+E19+E20+E21</f>
        <v>259179.08000000002</v>
      </c>
      <c r="F22" s="64">
        <f>F10+F11+F12+F13+F15+F16+F17+F18+F19+F20+F21</f>
        <v>471561.02000000008</v>
      </c>
      <c r="G22" s="63">
        <f>G10+G11+G12+G13+G15+G16+G17+G18+G19+G20+G21</f>
        <v>625375.1</v>
      </c>
      <c r="H22" s="65"/>
      <c r="I22" s="66"/>
      <c r="J22" s="66"/>
      <c r="K22" s="66"/>
      <c r="L22" s="66"/>
      <c r="M22" s="66"/>
      <c r="N22" s="66"/>
    </row>
    <row r="23" spans="1:14" ht="20.100000000000001" customHeight="1" x14ac:dyDescent="0.25">
      <c r="A23" s="6"/>
      <c r="B23" s="6"/>
      <c r="C23" s="74"/>
      <c r="D23" s="74"/>
      <c r="E23" s="74"/>
      <c r="F23" s="4"/>
      <c r="G23" s="4"/>
    </row>
    <row r="24" spans="1:14" ht="20.100000000000001" customHeight="1" x14ac:dyDescent="0.25">
      <c r="A24" s="10" t="s">
        <v>21</v>
      </c>
      <c r="B24" s="11">
        <f>71.24+90.94*2</f>
        <v>253.12</v>
      </c>
      <c r="C24" s="5"/>
      <c r="D24" s="5"/>
    </row>
    <row r="25" spans="1:14" ht="20.100000000000001" customHeight="1" x14ac:dyDescent="0.25">
      <c r="A25" s="7" t="s">
        <v>24</v>
      </c>
      <c r="B25" s="1" t="s">
        <v>22</v>
      </c>
    </row>
    <row r="26" spans="1:14" ht="20.100000000000001" customHeight="1" x14ac:dyDescent="0.25">
      <c r="A26" s="7" t="s">
        <v>25</v>
      </c>
      <c r="B26" s="1" t="s">
        <v>23</v>
      </c>
    </row>
    <row r="27" spans="1:14" ht="20.100000000000001" customHeight="1" x14ac:dyDescent="0.25">
      <c r="A27" s="7" t="s">
        <v>25</v>
      </c>
      <c r="B27" s="1" t="s">
        <v>23</v>
      </c>
    </row>
    <row r="28" spans="1:14" ht="20.100000000000001" customHeight="1" x14ac:dyDescent="0.25">
      <c r="A28" s="7" t="s">
        <v>31</v>
      </c>
      <c r="B28" s="4">
        <f>F22/B24</f>
        <v>1862.9939159292039</v>
      </c>
    </row>
    <row r="29" spans="1:14" ht="20.100000000000001" customHeight="1" x14ac:dyDescent="0.25">
      <c r="A29" s="7" t="s">
        <v>32</v>
      </c>
      <c r="B29" s="4">
        <f>G22/(71.24+90.94*4)</f>
        <v>1437.643908045977</v>
      </c>
    </row>
    <row r="30" spans="1:14" ht="20.100000000000001" customHeight="1" x14ac:dyDescent="0.25">
      <c r="A30" s="10" t="s">
        <v>26</v>
      </c>
      <c r="B30" s="12">
        <v>420000</v>
      </c>
    </row>
    <row r="31" spans="1:14" ht="20.100000000000001" customHeight="1" x14ac:dyDescent="0.25">
      <c r="A31" s="10" t="s">
        <v>30</v>
      </c>
      <c r="B31" s="13">
        <f>B30/B24</f>
        <v>1659.2920353982302</v>
      </c>
    </row>
    <row r="32" spans="1:14" ht="20.100000000000001" customHeight="1" x14ac:dyDescent="0.25">
      <c r="A32" s="8"/>
    </row>
  </sheetData>
  <mergeCells count="2">
    <mergeCell ref="A3:G4"/>
    <mergeCell ref="C23:E23"/>
  </mergeCells>
  <printOptions horizontalCentered="1"/>
  <pageMargins left="0.23622047244094491" right="0.23622047244094491" top="0.39370078740157483" bottom="0.15748031496062992" header="0" footer="0"/>
  <pageSetup paperSize="8" scale="68" orientation="landscape" r:id="rId1"/>
  <headerFooter>
    <oddFooter>&amp;CGOUEDO Conceptions &amp; Expertises&amp;R&amp;D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GOUEDO ARCHITECTE</cp:lastModifiedBy>
  <cp:lastPrinted>2024-05-14T07:36:33Z</cp:lastPrinted>
  <dcterms:created xsi:type="dcterms:W3CDTF">2018-03-08T10:05:34Z</dcterms:created>
  <dcterms:modified xsi:type="dcterms:W3CDTF">2024-05-16T07:16:58Z</dcterms:modified>
</cp:coreProperties>
</file>