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29"/>
  <workbookPr filterPrivacy="1" defaultThemeVersion="124226"/>
  <bookViews>
    <workbookView xWindow="240" yWindow="285" windowWidth="14805" windowHeight="7830" activeTab="2"/>
  </bookViews>
  <sheets>
    <sheet name="B 50 W im ou LED" sheetId="15" r:id="rId1"/>
    <sheet name="A 50 W LED " sheetId="14" r:id="rId2"/>
    <sheet name="A 50 W IM" sheetId="1" r:id="rId3"/>
    <sheet name="Feuil1" sheetId="13" r:id="rId4"/>
    <sheet name="CE+NO MUT" sheetId="2" r:id="rId5"/>
    <sheet name="NO CE+MUT" sheetId="3" r:id="rId6"/>
    <sheet name="NO CE+NO MUT" sheetId="4" r:id="rId7"/>
    <sheet name="URB CE+MUT+ART8" sheetId="5" r:id="rId8"/>
    <sheet name="URB CE+MUT-ART 8" sheetId="6" r:id="rId9"/>
    <sheet name="URB CE+NO MUT+ART 8" sheetId="7" r:id="rId10"/>
    <sheet name="URB CE+NO MUT-ART 8" sheetId="8" r:id="rId11"/>
    <sheet name="URB NO CE+MUT+ART 8" sheetId="9" r:id="rId12"/>
    <sheet name="URB NO CE+MUT-ART 8" sheetId="10" r:id="rId13"/>
    <sheet name="URB NO CE+NO MUT+ART 8" sheetId="11" r:id="rId14"/>
    <sheet name="URB NO CE+NO MUT-ART 8" sheetId="12" r:id="rId15"/>
  </sheets>
  <definedNames>
    <definedName name="_xlnm.Print_Area" localSheetId="2">'A 50 W IM'!$A$1:$N$78</definedName>
    <definedName name="_xlnm.Print_Area" localSheetId="1">'A 50 W LED '!$A$1:$N$78</definedName>
    <definedName name="_xlnm.Print_Area" localSheetId="0">'B 50 W im ou LED'!$A$1:$N$78</definedName>
  </definedNames>
  <calcPr calcId="162913" refMode="R1C1"/>
  <fileRecoveryPr autoRecover="0"/>
</workbook>
</file>

<file path=xl/calcChain.xml><?xml version="1.0" encoding="utf-8"?>
<calcChain xmlns="http://schemas.openxmlformats.org/spreadsheetml/2006/main">
  <c r="K69" i="15" l="1"/>
  <c r="E69" i="15"/>
  <c r="K67" i="15"/>
  <c r="K63" i="15"/>
  <c r="K61" i="15"/>
  <c r="K60" i="15"/>
  <c r="E60" i="15"/>
  <c r="M60" i="15" s="1"/>
  <c r="K59" i="15"/>
  <c r="B57" i="15"/>
  <c r="B56" i="15"/>
  <c r="K55" i="15"/>
  <c r="E55" i="15"/>
  <c r="K54" i="15"/>
  <c r="E54" i="15"/>
  <c r="E59" i="15" s="1"/>
  <c r="B53" i="15"/>
  <c r="B54" i="15" s="1"/>
  <c r="K47" i="15"/>
  <c r="E47" i="15"/>
  <c r="K45" i="15"/>
  <c r="K41" i="15"/>
  <c r="K39" i="15"/>
  <c r="K38" i="15"/>
  <c r="M38" i="15" s="1"/>
  <c r="K37" i="15"/>
  <c r="B35" i="15"/>
  <c r="B34" i="15"/>
  <c r="K33" i="15"/>
  <c r="K32" i="15"/>
  <c r="E32" i="15"/>
  <c r="E33" i="15" s="1"/>
  <c r="B31" i="15"/>
  <c r="B32" i="15" s="1"/>
  <c r="E25" i="15"/>
  <c r="K23" i="15"/>
  <c r="K19" i="15"/>
  <c r="K17" i="15"/>
  <c r="K25" i="15" s="1"/>
  <c r="K16" i="15"/>
  <c r="M16" i="15" s="1"/>
  <c r="L75" i="15" s="1"/>
  <c r="K15" i="15"/>
  <c r="B13" i="15"/>
  <c r="B12" i="15"/>
  <c r="K10" i="15"/>
  <c r="K11" i="15" s="1"/>
  <c r="E10" i="15"/>
  <c r="E11" i="15" s="1"/>
  <c r="B9" i="15"/>
  <c r="B10" i="15" s="1"/>
  <c r="K69" i="14"/>
  <c r="E69" i="14"/>
  <c r="K67" i="14"/>
  <c r="K63" i="14"/>
  <c r="K61" i="14"/>
  <c r="K60" i="14"/>
  <c r="E60" i="14"/>
  <c r="M60" i="14" s="1"/>
  <c r="K59" i="14"/>
  <c r="E59" i="14"/>
  <c r="B57" i="14"/>
  <c r="B56" i="14"/>
  <c r="K55" i="14"/>
  <c r="K54" i="14"/>
  <c r="E54" i="14"/>
  <c r="E55" i="14" s="1"/>
  <c r="B53" i="14"/>
  <c r="M53" i="14" s="1"/>
  <c r="E47" i="14"/>
  <c r="K45" i="14"/>
  <c r="K41" i="14"/>
  <c r="K39" i="14"/>
  <c r="K47" i="14" s="1"/>
  <c r="K38" i="14"/>
  <c r="M38" i="14" s="1"/>
  <c r="K37" i="14"/>
  <c r="B35" i="14"/>
  <c r="B34" i="14"/>
  <c r="K32" i="14"/>
  <c r="K33" i="14" s="1"/>
  <c r="E32" i="14"/>
  <c r="E37" i="14" s="1"/>
  <c r="B31" i="14"/>
  <c r="B32" i="14" s="1"/>
  <c r="E25" i="14"/>
  <c r="K23" i="14"/>
  <c r="K19" i="14"/>
  <c r="K17" i="14"/>
  <c r="K25" i="14" s="1"/>
  <c r="M16" i="14"/>
  <c r="K16" i="14"/>
  <c r="K15" i="14"/>
  <c r="B13" i="14"/>
  <c r="B12" i="14"/>
  <c r="K10" i="14"/>
  <c r="K11" i="14" s="1"/>
  <c r="E10" i="14"/>
  <c r="E11" i="14" s="1"/>
  <c r="B9" i="14"/>
  <c r="B10" i="14" s="1"/>
  <c r="B11" i="14" s="1"/>
  <c r="B11" i="15" l="1"/>
  <c r="B14" i="15"/>
  <c r="B15" i="15" s="1"/>
  <c r="B55" i="15"/>
  <c r="B58" i="15"/>
  <c r="B59" i="15" s="1"/>
  <c r="M59" i="15" s="1"/>
  <c r="B33" i="15"/>
  <c r="B36" i="15"/>
  <c r="B37" i="15" s="1"/>
  <c r="M37" i="15" s="1"/>
  <c r="M9" i="15"/>
  <c r="M31" i="15"/>
  <c r="M53" i="15"/>
  <c r="E15" i="15"/>
  <c r="E37" i="15"/>
  <c r="M9" i="14"/>
  <c r="B33" i="14"/>
  <c r="B36" i="14"/>
  <c r="B37" i="14" s="1"/>
  <c r="M37" i="14" s="1"/>
  <c r="L75" i="14"/>
  <c r="M11" i="14"/>
  <c r="B54" i="14"/>
  <c r="E33" i="14"/>
  <c r="M31" i="14"/>
  <c r="B14" i="14"/>
  <c r="B15" i="14" s="1"/>
  <c r="B25" i="14" s="1"/>
  <c r="M25" i="14" s="1"/>
  <c r="E15" i="14"/>
  <c r="E69" i="1"/>
  <c r="K67" i="1"/>
  <c r="K63" i="1"/>
  <c r="K60" i="1"/>
  <c r="E60" i="1"/>
  <c r="K59" i="1"/>
  <c r="B57" i="1"/>
  <c r="B56" i="1"/>
  <c r="K54" i="1"/>
  <c r="K55" i="1" s="1"/>
  <c r="E54" i="1"/>
  <c r="E59" i="1" s="1"/>
  <c r="B53" i="1"/>
  <c r="B54" i="1" s="1"/>
  <c r="E47" i="1"/>
  <c r="K45" i="1"/>
  <c r="K41" i="1"/>
  <c r="K38" i="1"/>
  <c r="M38" i="1" s="1"/>
  <c r="K37" i="1"/>
  <c r="B35" i="1"/>
  <c r="B34" i="1"/>
  <c r="K32" i="1"/>
  <c r="K33" i="1" s="1"/>
  <c r="E32" i="1"/>
  <c r="E37" i="1" s="1"/>
  <c r="B31" i="1"/>
  <c r="B32" i="1" s="1"/>
  <c r="B47" i="15" l="1"/>
  <c r="M47" i="15" s="1"/>
  <c r="M33" i="15"/>
  <c r="B69" i="15"/>
  <c r="M69" i="15" s="1"/>
  <c r="M55" i="15"/>
  <c r="M15" i="15"/>
  <c r="L73" i="15" s="1"/>
  <c r="B25" i="15"/>
  <c r="M25" i="15" s="1"/>
  <c r="M11" i="15"/>
  <c r="L71" i="15" s="1"/>
  <c r="M15" i="14"/>
  <c r="L73" i="14" s="1"/>
  <c r="B47" i="14"/>
  <c r="M47" i="14" s="1"/>
  <c r="M33" i="14"/>
  <c r="B58" i="14"/>
  <c r="B59" i="14" s="1"/>
  <c r="M59" i="14" s="1"/>
  <c r="B55" i="14"/>
  <c r="M60" i="1"/>
  <c r="B55" i="1"/>
  <c r="B58" i="1"/>
  <c r="B59" i="1" s="1"/>
  <c r="M59" i="1" s="1"/>
  <c r="K61" i="1"/>
  <c r="K69" i="1" s="1"/>
  <c r="E55" i="1"/>
  <c r="M53" i="1"/>
  <c r="K39" i="1"/>
  <c r="K47" i="1" s="1"/>
  <c r="B33" i="1"/>
  <c r="B36" i="1"/>
  <c r="B37" i="1" s="1"/>
  <c r="M37" i="1" s="1"/>
  <c r="M31" i="1"/>
  <c r="E33" i="1"/>
  <c r="K10" i="12"/>
  <c r="L77" i="15" l="1"/>
  <c r="B69" i="14"/>
  <c r="M69" i="14" s="1"/>
  <c r="L77" i="14" s="1"/>
  <c r="M55" i="14"/>
  <c r="L71" i="14" s="1"/>
  <c r="M55" i="1"/>
  <c r="B69" i="1"/>
  <c r="M69" i="1" s="1"/>
  <c r="B47" i="1"/>
  <c r="M47" i="1" s="1"/>
  <c r="M33" i="1"/>
  <c r="K23" i="4"/>
  <c r="K10" i="11" l="1"/>
  <c r="E10" i="11"/>
  <c r="K10" i="9"/>
  <c r="E10" i="9"/>
  <c r="K10" i="7"/>
  <c r="E10" i="7"/>
  <c r="K10" i="5" l="1"/>
  <c r="E10" i="5"/>
  <c r="K10" i="4"/>
  <c r="E10" i="4"/>
  <c r="K10" i="2"/>
  <c r="E10" i="2"/>
  <c r="K10" i="10" l="1"/>
  <c r="E10" i="10"/>
  <c r="K10" i="6"/>
  <c r="E10" i="6"/>
  <c r="K10" i="3" l="1"/>
  <c r="E10" i="3"/>
  <c r="K10" i="8" l="1"/>
  <c r="E10" i="8"/>
  <c r="E10" i="12"/>
  <c r="K19" i="8"/>
  <c r="K10" i="1" l="1"/>
  <c r="E10" i="1"/>
  <c r="E25" i="12" l="1"/>
  <c r="E25" i="11"/>
  <c r="K23" i="12"/>
  <c r="K19" i="12"/>
  <c r="K16" i="12"/>
  <c r="E16" i="12"/>
  <c r="K15" i="12"/>
  <c r="B13" i="12"/>
  <c r="B12" i="12"/>
  <c r="K17" i="12"/>
  <c r="E15" i="12"/>
  <c r="B9" i="12"/>
  <c r="K17" i="11"/>
  <c r="K15" i="11"/>
  <c r="K23" i="11"/>
  <c r="K19" i="11"/>
  <c r="K16" i="11"/>
  <c r="E16" i="11"/>
  <c r="B13" i="11"/>
  <c r="B12" i="11"/>
  <c r="E15" i="11"/>
  <c r="B9" i="11"/>
  <c r="E25" i="10"/>
  <c r="K23" i="10"/>
  <c r="K19" i="10"/>
  <c r="K16" i="10"/>
  <c r="E16" i="10"/>
  <c r="K15" i="10"/>
  <c r="B13" i="10"/>
  <c r="B12" i="10"/>
  <c r="K17" i="10"/>
  <c r="E15" i="10"/>
  <c r="B9" i="10"/>
  <c r="K15" i="9"/>
  <c r="K16" i="9"/>
  <c r="E16" i="9"/>
  <c r="E25" i="9"/>
  <c r="K23" i="9"/>
  <c r="K19" i="9"/>
  <c r="B13" i="9"/>
  <c r="B12" i="9"/>
  <c r="K17" i="9"/>
  <c r="E15" i="9"/>
  <c r="B9" i="9"/>
  <c r="B10" i="9" s="1"/>
  <c r="E15" i="8"/>
  <c r="E25" i="8"/>
  <c r="K23" i="8"/>
  <c r="K16" i="8"/>
  <c r="E16" i="8"/>
  <c r="K15" i="8"/>
  <c r="B13" i="8"/>
  <c r="B12" i="8"/>
  <c r="K17" i="8"/>
  <c r="E11" i="8"/>
  <c r="B9" i="8"/>
  <c r="M9" i="8" s="1"/>
  <c r="K15" i="7"/>
  <c r="E15" i="7"/>
  <c r="E25" i="7"/>
  <c r="K23" i="7"/>
  <c r="K19" i="7"/>
  <c r="K16" i="7"/>
  <c r="E16" i="7"/>
  <c r="B13" i="7"/>
  <c r="B12" i="7"/>
  <c r="K17" i="7"/>
  <c r="E11" i="7"/>
  <c r="B9" i="7"/>
  <c r="E16" i="5"/>
  <c r="E16" i="6"/>
  <c r="E25" i="6"/>
  <c r="K23" i="6"/>
  <c r="K19" i="6"/>
  <c r="K16" i="6"/>
  <c r="K15" i="6"/>
  <c r="B13" i="6"/>
  <c r="B12" i="6"/>
  <c r="K11" i="6"/>
  <c r="K17" i="6"/>
  <c r="E11" i="6"/>
  <c r="B9" i="6"/>
  <c r="E25" i="5"/>
  <c r="K23" i="5"/>
  <c r="K19" i="5"/>
  <c r="K16" i="5"/>
  <c r="M16" i="5" s="1"/>
  <c r="K15" i="5"/>
  <c r="B13" i="5"/>
  <c r="B12" i="5"/>
  <c r="K11" i="5"/>
  <c r="E15" i="5"/>
  <c r="B9" i="5"/>
  <c r="B10" i="5" s="1"/>
  <c r="K15" i="4"/>
  <c r="E25" i="4"/>
  <c r="E16" i="4"/>
  <c r="E25" i="3"/>
  <c r="E16" i="3"/>
  <c r="K16" i="4"/>
  <c r="B13" i="4"/>
  <c r="B12" i="4"/>
  <c r="K17" i="4"/>
  <c r="E11" i="4"/>
  <c r="B9" i="4"/>
  <c r="K16" i="3"/>
  <c r="K15" i="3"/>
  <c r="K23" i="3"/>
  <c r="K19" i="3"/>
  <c r="B13" i="3"/>
  <c r="B12" i="3"/>
  <c r="K17" i="3"/>
  <c r="E11" i="3"/>
  <c r="B9" i="3"/>
  <c r="B10" i="4" l="1"/>
  <c r="M9" i="4"/>
  <c r="B10" i="3"/>
  <c r="B11" i="3" s="1"/>
  <c r="M9" i="3"/>
  <c r="B10" i="12"/>
  <c r="B11" i="12" s="1"/>
  <c r="M9" i="12"/>
  <c r="B10" i="6"/>
  <c r="B11" i="6" s="1"/>
  <c r="M11" i="6" s="1"/>
  <c r="M9" i="6"/>
  <c r="B10" i="11"/>
  <c r="B11" i="11" s="1"/>
  <c r="M9" i="11"/>
  <c r="B10" i="10"/>
  <c r="B14" i="10" s="1"/>
  <c r="B15" i="10" s="1"/>
  <c r="M15" i="10" s="1"/>
  <c r="M9" i="10"/>
  <c r="M9" i="7"/>
  <c r="B10" i="7"/>
  <c r="K25" i="10"/>
  <c r="M16" i="6"/>
  <c r="M16" i="12"/>
  <c r="K25" i="8"/>
  <c r="B10" i="8"/>
  <c r="K25" i="12"/>
  <c r="K25" i="6"/>
  <c r="M16" i="9"/>
  <c r="M16" i="8"/>
  <c r="K11" i="10"/>
  <c r="E11" i="11"/>
  <c r="E11" i="12"/>
  <c r="K11" i="12"/>
  <c r="K25" i="11"/>
  <c r="M16" i="11"/>
  <c r="B14" i="11"/>
  <c r="B15" i="11" s="1"/>
  <c r="M15" i="11" s="1"/>
  <c r="K11" i="11"/>
  <c r="M16" i="10"/>
  <c r="E11" i="10"/>
  <c r="K25" i="9"/>
  <c r="E11" i="9"/>
  <c r="B14" i="9"/>
  <c r="B15" i="9" s="1"/>
  <c r="M15" i="9" s="1"/>
  <c r="B11" i="9"/>
  <c r="M9" i="9"/>
  <c r="K11" i="9"/>
  <c r="K11" i="8"/>
  <c r="M16" i="7"/>
  <c r="K25" i="7"/>
  <c r="K11" i="7"/>
  <c r="E15" i="6"/>
  <c r="E11" i="5"/>
  <c r="B14" i="5"/>
  <c r="B15" i="5" s="1"/>
  <c r="M15" i="5" s="1"/>
  <c r="B11" i="5"/>
  <c r="M9" i="5"/>
  <c r="K17" i="5"/>
  <c r="K25" i="5" s="1"/>
  <c r="M16" i="4"/>
  <c r="K25" i="4"/>
  <c r="E15" i="4"/>
  <c r="B14" i="4"/>
  <c r="B15" i="4" s="1"/>
  <c r="B11" i="4"/>
  <c r="K11" i="4"/>
  <c r="K25" i="3"/>
  <c r="K11" i="3"/>
  <c r="M16" i="3"/>
  <c r="E15" i="3"/>
  <c r="K11" i="2"/>
  <c r="K11" i="1"/>
  <c r="K15" i="2"/>
  <c r="E25" i="2"/>
  <c r="K23" i="2"/>
  <c r="K19" i="2"/>
  <c r="K16" i="2"/>
  <c r="M16" i="2" s="1"/>
  <c r="B13" i="2"/>
  <c r="B12" i="2"/>
  <c r="E11" i="2"/>
  <c r="K17" i="2"/>
  <c r="B9" i="2"/>
  <c r="N11" i="3" l="1"/>
  <c r="B14" i="3"/>
  <c r="B15" i="3" s="1"/>
  <c r="B25" i="3" s="1"/>
  <c r="M25" i="3" s="1"/>
  <c r="B14" i="6"/>
  <c r="B15" i="6" s="1"/>
  <c r="M15" i="6" s="1"/>
  <c r="M11" i="3"/>
  <c r="B14" i="12"/>
  <c r="B15" i="12" s="1"/>
  <c r="M15" i="12" s="1"/>
  <c r="M11" i="11"/>
  <c r="B11" i="10"/>
  <c r="B10" i="2"/>
  <c r="B14" i="2" s="1"/>
  <c r="B15" i="2" s="1"/>
  <c r="M9" i="2"/>
  <c r="M11" i="12"/>
  <c r="B25" i="9"/>
  <c r="M25" i="9" s="1"/>
  <c r="M11" i="9"/>
  <c r="B11" i="8"/>
  <c r="M11" i="8" s="1"/>
  <c r="B14" i="8"/>
  <c r="B15" i="8" s="1"/>
  <c r="M15" i="8" s="1"/>
  <c r="B11" i="7"/>
  <c r="B14" i="7"/>
  <c r="B15" i="7" s="1"/>
  <c r="M15" i="7" s="1"/>
  <c r="B25" i="5"/>
  <c r="M25" i="5" s="1"/>
  <c r="M11" i="5"/>
  <c r="M15" i="4"/>
  <c r="M11" i="4"/>
  <c r="B25" i="4"/>
  <c r="M25" i="4" s="1"/>
  <c r="K17" i="1"/>
  <c r="K25" i="2"/>
  <c r="E15" i="2"/>
  <c r="K19" i="1"/>
  <c r="B13" i="1"/>
  <c r="B12" i="1"/>
  <c r="B9" i="1"/>
  <c r="E25" i="1"/>
  <c r="B25" i="10" l="1"/>
  <c r="M25" i="10" s="1"/>
  <c r="M11" i="10"/>
  <c r="B11" i="2"/>
  <c r="B25" i="6"/>
  <c r="M25" i="6" s="1"/>
  <c r="M15" i="3"/>
  <c r="B25" i="12"/>
  <c r="M25" i="12" s="1"/>
  <c r="B25" i="11"/>
  <c r="M25" i="11" s="1"/>
  <c r="B10" i="1"/>
  <c r="M9" i="1"/>
  <c r="B25" i="8"/>
  <c r="M25" i="8" s="1"/>
  <c r="B25" i="7"/>
  <c r="M25" i="7" s="1"/>
  <c r="M11" i="7"/>
  <c r="B25" i="2"/>
  <c r="M25" i="2" s="1"/>
  <c r="M11" i="2"/>
  <c r="M15" i="2"/>
  <c r="E11" i="1"/>
  <c r="B14" i="1" l="1"/>
  <c r="B15" i="1" s="1"/>
  <c r="B11" i="1"/>
  <c r="E15" i="1"/>
  <c r="K23" i="1"/>
  <c r="M11" i="1" l="1"/>
  <c r="L71" i="1" s="1"/>
  <c r="B25" i="1"/>
  <c r="K25" i="1" l="1"/>
  <c r="M25" i="1" s="1"/>
  <c r="L77" i="1" s="1"/>
  <c r="K16" i="1" l="1"/>
  <c r="M16" i="1" s="1"/>
  <c r="L75" i="1" s="1"/>
  <c r="K15" i="1"/>
  <c r="M15" i="1" s="1"/>
  <c r="L73" i="1" s="1"/>
</calcChain>
</file>

<file path=xl/sharedStrings.xml><?xml version="1.0" encoding="utf-8"?>
<sst xmlns="http://schemas.openxmlformats.org/spreadsheetml/2006/main" count="825" uniqueCount="93">
  <si>
    <t>FINANCEMENT DU SDEG 16 (35% du HT )</t>
  </si>
  <si>
    <t>SUBVENTION DU DEPARTEMENT (35% du HT)</t>
  </si>
  <si>
    <t>MONTANT TOTAL TTC (A)</t>
  </si>
  <si>
    <t>MONTANT TOTAL HT (B)</t>
  </si>
  <si>
    <t>CONTRIBUTION COMMUNALE (A+B)</t>
  </si>
  <si>
    <t xml:space="preserve">MONTANT H.T </t>
  </si>
  <si>
    <t>MONTANT T.T.C</t>
  </si>
  <si>
    <t>CONTRIBUTION COMMUNALE
 SUR G.C (30% du HT+TVA)</t>
  </si>
  <si>
    <t xml:space="preserve">PRESTATIONS OPERATEURS RESEAUX
COMMUNICATIONS ELECTRONIQUES (études) </t>
  </si>
  <si>
    <t xml:space="preserve">PRESTATIONS OPERATEURS RESEAUX
COMMUNICATIONS ELECTRONIQUES (Câblage) </t>
  </si>
  <si>
    <t>EFFACEMENT  ELECTRIQUE</t>
  </si>
  <si>
    <t>SUBVENTION DU DEPARTEMENT (0% du HT)</t>
  </si>
  <si>
    <t>ECLAIRAGE PUBLIC</t>
  </si>
  <si>
    <t>MONTANT DES CONTRIBUTIONS COMMUNALES</t>
  </si>
  <si>
    <t>TVA Récupérée par SDEG 16</t>
  </si>
  <si>
    <t>FINANCEMENT SDEG.16
Installation ( 35% sur H.T )</t>
  </si>
  <si>
    <t>FINANCEMENT SDEG.16
Economie Energie ( 50% sur H.T )</t>
  </si>
  <si>
    <t>FINANCEMENT SDEG.16</t>
  </si>
  <si>
    <t>CUMULS</t>
  </si>
  <si>
    <t>Travaux d'Installation HT</t>
  </si>
  <si>
    <t>Travaux d'Economie d'Energie HT</t>
  </si>
  <si>
    <t xml:space="preserve">MONTANT TOTAL H.T </t>
  </si>
  <si>
    <t>SDEG 16</t>
  </si>
  <si>
    <t>Département</t>
  </si>
  <si>
    <t>Commune</t>
  </si>
  <si>
    <t>MONTANT DES CONTRIBUTIONS
COMMUNALES SUR L'ENSEMBLE DES C.E</t>
  </si>
  <si>
    <t>COMMUNICATIONS ELECTRONIQUES
TRAVAUX DE GENIE CIVIL SDEG 16 
(tranchées, fourreaux, chambres de tirage, ...)</t>
  </si>
  <si>
    <t xml:space="preserve">Commune de </t>
  </si>
  <si>
    <t xml:space="preserve">Lieu dit </t>
  </si>
  <si>
    <t>FINANCEMENT DU SDEG 16 (0% du HT )</t>
  </si>
  <si>
    <t>CONTRIBUTION COMMUNALE
 SUR G.C (65% du HT+TVA)</t>
  </si>
  <si>
    <t>H.T</t>
  </si>
  <si>
    <t>T.T.C</t>
  </si>
  <si>
    <t>DOSSIER 2011-AL-24-PR</t>
  </si>
  <si>
    <t>FINANCEMENT DU SDEG 16 (15% du HT )</t>
  </si>
  <si>
    <t>CONTRIBUTION COMMUNALE
 SUR G.C (85% du HT+TVA)</t>
  </si>
  <si>
    <t>MONTANT DES CONTRIBUTIONS COMMUNALES (65% du HT)</t>
  </si>
  <si>
    <t>MONTANT DES CONTRIBUTIONS COMMUNALES (75% du HT)</t>
  </si>
  <si>
    <t>CONTRIBUTION COMMUNALE
 SUR G.C (100% du HT+TVA)</t>
  </si>
  <si>
    <t>MONTANT DES CONTRIBUTIONS COMMUNALES (25% du HT)</t>
  </si>
  <si>
    <t>COMMUNE URBAINE</t>
  </si>
  <si>
    <t>MONTANT DES CONTRIBUTIONS COMMUNALES (55% du HT)</t>
  </si>
  <si>
    <t>SUBVENTION DU DEPARTEMENT (15% du HT)</t>
  </si>
  <si>
    <t>MONTANT DES CONTRIBUTIONS COMMUNALES (35% du HT)</t>
  </si>
  <si>
    <t>MONTANT DES CONTRIBUTIONS COMMUNALES (90% du HT)</t>
  </si>
  <si>
    <t>MONTANT DES CONTRIBUTIONS COMMUNALES (95% du HT)</t>
  </si>
  <si>
    <r>
      <t xml:space="preserve">PLAN DE FINANCEMENT
(Dossier </t>
    </r>
    <r>
      <rPr>
        <b/>
        <sz val="12"/>
        <color rgb="FFFF0000"/>
        <rFont val="Arial"/>
        <family val="2"/>
      </rPr>
      <t>retenu</t>
    </r>
    <r>
      <rPr>
        <b/>
        <sz val="12"/>
        <rFont val="Arial"/>
        <family val="2"/>
      </rPr>
      <t xml:space="preserve"> par le Comité d'effacement des réseaux)
(Redevances d'occupation du domaine public </t>
    </r>
    <r>
      <rPr>
        <b/>
        <sz val="12"/>
        <color rgb="FFFF0000"/>
        <rFont val="Arial"/>
        <family val="2"/>
      </rPr>
      <t>mutualisées</t>
    </r>
    <r>
      <rPr>
        <b/>
        <sz val="12"/>
        <rFont val="Arial"/>
        <family val="2"/>
      </rPr>
      <t>)</t>
    </r>
  </si>
  <si>
    <r>
      <t xml:space="preserve">PLAN DE FINANCEMENT
(Dossier </t>
    </r>
    <r>
      <rPr>
        <b/>
        <sz val="11"/>
        <color rgb="FFFF0000"/>
        <rFont val="Arial"/>
        <family val="2"/>
      </rPr>
      <t>retenu</t>
    </r>
    <r>
      <rPr>
        <b/>
        <sz val="11"/>
        <rFont val="Arial"/>
        <family val="2"/>
      </rPr>
      <t xml:space="preserve"> par le Comité d'effacement des réseaux)
(Redevances d'occupation du domaine public </t>
    </r>
    <r>
      <rPr>
        <b/>
        <sz val="11"/>
        <color rgb="FFFF0000"/>
        <rFont val="Arial"/>
        <family val="2"/>
      </rPr>
      <t>non mutualisées</t>
    </r>
    <r>
      <rPr>
        <b/>
        <sz val="11"/>
        <rFont val="Arial"/>
        <family val="2"/>
      </rPr>
      <t>)</t>
    </r>
  </si>
  <si>
    <r>
      <t xml:space="preserve">PLAN DE FINANCEMENT
(Dossier </t>
    </r>
    <r>
      <rPr>
        <b/>
        <sz val="12"/>
        <color rgb="FFFF0000"/>
        <rFont val="Arial"/>
        <family val="2"/>
      </rPr>
      <t>non retenu</t>
    </r>
    <r>
      <rPr>
        <b/>
        <sz val="12"/>
        <rFont val="Arial"/>
        <family val="2"/>
      </rPr>
      <t xml:space="preserve"> par le Comité d'effacement des réseaux)
(Redevances d'occupation du domaine public </t>
    </r>
    <r>
      <rPr>
        <b/>
        <sz val="12"/>
        <color rgb="FFFF0000"/>
        <rFont val="Arial"/>
        <family val="2"/>
      </rPr>
      <t>mutualisées</t>
    </r>
    <r>
      <rPr>
        <b/>
        <sz val="12"/>
        <rFont val="Arial"/>
        <family val="2"/>
      </rPr>
      <t>)</t>
    </r>
  </si>
  <si>
    <r>
      <t xml:space="preserve">PLAN DE FINANCEMENT
(Dossier </t>
    </r>
    <r>
      <rPr>
        <b/>
        <sz val="12"/>
        <color rgb="FFFF0000"/>
        <rFont val="Arial"/>
        <family val="2"/>
      </rPr>
      <t>non retenu</t>
    </r>
    <r>
      <rPr>
        <b/>
        <sz val="12"/>
        <rFont val="Arial"/>
        <family val="2"/>
      </rPr>
      <t xml:space="preserve"> par le Comité d'effacement des réseaux)
(Redevances d'occupation du domaine public </t>
    </r>
    <r>
      <rPr>
        <b/>
        <sz val="12"/>
        <color rgb="FFFF0000"/>
        <rFont val="Arial"/>
        <family val="2"/>
      </rPr>
      <t>non mutualisées</t>
    </r>
    <r>
      <rPr>
        <b/>
        <sz val="12"/>
        <rFont val="Arial"/>
        <family val="2"/>
      </rPr>
      <t>)</t>
    </r>
  </si>
  <si>
    <r>
      <t xml:space="preserve">PLAN DE FINANCEMENT
(Dossier </t>
    </r>
    <r>
      <rPr>
        <b/>
        <sz val="12"/>
        <color rgb="FFFF0000"/>
        <rFont val="Arial"/>
        <family val="2"/>
      </rPr>
      <t>retenu</t>
    </r>
    <r>
      <rPr>
        <b/>
        <sz val="12"/>
        <rFont val="Arial"/>
        <family val="2"/>
      </rPr>
      <t xml:space="preserve"> par le Comité d'effacement des réseaux)
(Redevances d'occupation du domaine public</t>
    </r>
    <r>
      <rPr>
        <b/>
        <sz val="12"/>
        <color rgb="FFFF0000"/>
        <rFont val="Arial"/>
        <family val="2"/>
      </rPr>
      <t xml:space="preserve"> mutualisées</t>
    </r>
    <r>
      <rPr>
        <b/>
        <sz val="12"/>
        <rFont val="Arial"/>
        <family val="2"/>
      </rPr>
      <t xml:space="preserve">).
</t>
    </r>
    <r>
      <rPr>
        <b/>
        <sz val="12"/>
        <color rgb="FFFF0000"/>
        <rFont val="Arial"/>
        <family val="2"/>
      </rPr>
      <t xml:space="preserve">Avec participation art 8 </t>
    </r>
    <r>
      <rPr>
        <b/>
        <sz val="12"/>
        <rFont val="Arial"/>
        <family val="2"/>
      </rPr>
      <t>du cahier des charges de concessions</t>
    </r>
  </si>
  <si>
    <r>
      <t xml:space="preserve">PLAN DE FINANCEMENT
(Dossier </t>
    </r>
    <r>
      <rPr>
        <b/>
        <sz val="12"/>
        <color rgb="FFFF0000"/>
        <rFont val="Arial"/>
        <family val="2"/>
      </rPr>
      <t>retenu</t>
    </r>
    <r>
      <rPr>
        <b/>
        <sz val="12"/>
        <rFont val="Arial"/>
        <family val="2"/>
      </rPr>
      <t xml:space="preserve"> par le Comité d'effacement des réseaux)
(Redevances d'occupation du domaine public </t>
    </r>
    <r>
      <rPr>
        <b/>
        <sz val="12"/>
        <color rgb="FFFF0000"/>
        <rFont val="Arial"/>
        <family val="2"/>
      </rPr>
      <t>mutualisées</t>
    </r>
    <r>
      <rPr>
        <b/>
        <sz val="12"/>
        <rFont val="Arial"/>
        <family val="2"/>
      </rPr>
      <t xml:space="preserve">).
</t>
    </r>
    <r>
      <rPr>
        <b/>
        <sz val="12"/>
        <color rgb="FFFF0000"/>
        <rFont val="Arial"/>
        <family val="2"/>
      </rPr>
      <t xml:space="preserve">Sans participation art 8 </t>
    </r>
    <r>
      <rPr>
        <b/>
        <sz val="12"/>
        <rFont val="Arial"/>
        <family val="2"/>
      </rPr>
      <t>du cahier des charges de concessions</t>
    </r>
  </si>
  <si>
    <r>
      <t xml:space="preserve">PLAN DE FINANCEMENT
(Dossier </t>
    </r>
    <r>
      <rPr>
        <b/>
        <sz val="12"/>
        <color rgb="FFFF0000"/>
        <rFont val="Arial"/>
        <family val="2"/>
      </rPr>
      <t>retenu</t>
    </r>
    <r>
      <rPr>
        <b/>
        <sz val="12"/>
        <rFont val="Arial"/>
        <family val="2"/>
      </rPr>
      <t xml:space="preserve"> par le Comité d'effacement des réseaux)
(Redevances d'occupation du domaine public </t>
    </r>
    <r>
      <rPr>
        <b/>
        <sz val="12"/>
        <color rgb="FFFF0000"/>
        <rFont val="Arial"/>
        <family val="2"/>
      </rPr>
      <t>non mutualisées</t>
    </r>
    <r>
      <rPr>
        <b/>
        <sz val="12"/>
        <rFont val="Arial"/>
        <family val="2"/>
      </rPr>
      <t xml:space="preserve">).
</t>
    </r>
    <r>
      <rPr>
        <b/>
        <sz val="12"/>
        <color rgb="FFFF0000"/>
        <rFont val="Arial"/>
        <family val="2"/>
      </rPr>
      <t xml:space="preserve">Avec participation art 8 </t>
    </r>
    <r>
      <rPr>
        <b/>
        <sz val="12"/>
        <rFont val="Arial"/>
        <family val="2"/>
      </rPr>
      <t>du cahier des charges de concessions</t>
    </r>
  </si>
  <si>
    <r>
      <t xml:space="preserve">PLAN DE FINANCEMENT
(Dossier </t>
    </r>
    <r>
      <rPr>
        <b/>
        <sz val="12"/>
        <color rgb="FFFF0000"/>
        <rFont val="Arial"/>
        <family val="2"/>
      </rPr>
      <t>retenu</t>
    </r>
    <r>
      <rPr>
        <b/>
        <sz val="12"/>
        <rFont val="Arial"/>
        <family val="2"/>
      </rPr>
      <t xml:space="preserve"> par le Comité d'effacement des réseaux)
(Redevances d'occupation du domaine public </t>
    </r>
    <r>
      <rPr>
        <b/>
        <sz val="12"/>
        <color rgb="FFFF0000"/>
        <rFont val="Arial"/>
        <family val="2"/>
      </rPr>
      <t>non mutualisées</t>
    </r>
    <r>
      <rPr>
        <b/>
        <sz val="12"/>
        <rFont val="Arial"/>
        <family val="2"/>
      </rPr>
      <t xml:space="preserve">).
</t>
    </r>
    <r>
      <rPr>
        <b/>
        <sz val="12"/>
        <color rgb="FFFF0000"/>
        <rFont val="Arial"/>
        <family val="2"/>
      </rPr>
      <t xml:space="preserve">Sans participation art 8 </t>
    </r>
    <r>
      <rPr>
        <b/>
        <sz val="12"/>
        <rFont val="Arial"/>
        <family val="2"/>
      </rPr>
      <t>du cahier des charges de concessions</t>
    </r>
  </si>
  <si>
    <r>
      <t xml:space="preserve">PLAN DE FINANCEMENT
(Dossier </t>
    </r>
    <r>
      <rPr>
        <b/>
        <sz val="12"/>
        <color rgb="FFFF0000"/>
        <rFont val="Arial"/>
        <family val="2"/>
      </rPr>
      <t>non</t>
    </r>
    <r>
      <rPr>
        <b/>
        <sz val="12"/>
        <rFont val="Arial"/>
        <family val="2"/>
      </rPr>
      <t xml:space="preserve"> </t>
    </r>
    <r>
      <rPr>
        <b/>
        <sz val="12"/>
        <color rgb="FFFF0000"/>
        <rFont val="Arial"/>
        <family val="2"/>
      </rPr>
      <t>retenu</t>
    </r>
    <r>
      <rPr>
        <b/>
        <sz val="12"/>
        <rFont val="Arial"/>
        <family val="2"/>
      </rPr>
      <t xml:space="preserve"> par le Comité d'effacement des réseaux)
(Redevances d'occupation du domaine public </t>
    </r>
    <r>
      <rPr>
        <b/>
        <sz val="12"/>
        <color rgb="FFFF0000"/>
        <rFont val="Arial"/>
        <family val="2"/>
      </rPr>
      <t>mutualisées</t>
    </r>
    <r>
      <rPr>
        <b/>
        <sz val="12"/>
        <rFont val="Arial"/>
        <family val="2"/>
      </rPr>
      <t xml:space="preserve">).
</t>
    </r>
    <r>
      <rPr>
        <b/>
        <sz val="12"/>
        <color rgb="FFFF0000"/>
        <rFont val="Arial"/>
        <family val="2"/>
      </rPr>
      <t xml:space="preserve">Avec participation art 8 </t>
    </r>
    <r>
      <rPr>
        <b/>
        <sz val="12"/>
        <rFont val="Arial"/>
        <family val="2"/>
      </rPr>
      <t>du cahier des charges de concessions</t>
    </r>
  </si>
  <si>
    <r>
      <t xml:space="preserve">PLAN DE FINANCEMENT
(Dossier </t>
    </r>
    <r>
      <rPr>
        <b/>
        <sz val="12"/>
        <color rgb="FFFF0000"/>
        <rFont val="Arial"/>
        <family val="2"/>
      </rPr>
      <t>non</t>
    </r>
    <r>
      <rPr>
        <b/>
        <sz val="12"/>
        <rFont val="Arial"/>
        <family val="2"/>
      </rPr>
      <t xml:space="preserve"> </t>
    </r>
    <r>
      <rPr>
        <b/>
        <sz val="12"/>
        <color rgb="FFFF0000"/>
        <rFont val="Arial"/>
        <family val="2"/>
      </rPr>
      <t>retenu</t>
    </r>
    <r>
      <rPr>
        <b/>
        <sz val="12"/>
        <rFont val="Arial"/>
        <family val="2"/>
      </rPr>
      <t xml:space="preserve"> par le Comité d'effacement des réseaux)
(Redevances d'occupation du domaine public </t>
    </r>
    <r>
      <rPr>
        <b/>
        <sz val="12"/>
        <color rgb="FFFF0000"/>
        <rFont val="Arial"/>
        <family val="2"/>
      </rPr>
      <t>mutualisées</t>
    </r>
    <r>
      <rPr>
        <b/>
        <sz val="12"/>
        <rFont val="Arial"/>
        <family val="2"/>
      </rPr>
      <t xml:space="preserve">).
</t>
    </r>
    <r>
      <rPr>
        <b/>
        <sz val="12"/>
        <color rgb="FFFF0000"/>
        <rFont val="Arial"/>
        <family val="2"/>
      </rPr>
      <t xml:space="preserve">Sans participation art 8 </t>
    </r>
    <r>
      <rPr>
        <b/>
        <sz val="12"/>
        <rFont val="Arial"/>
        <family val="2"/>
      </rPr>
      <t>du cahier des charges de concessions</t>
    </r>
  </si>
  <si>
    <r>
      <t xml:space="preserve">PLAN DE FINANCEMENT
(Dossier </t>
    </r>
    <r>
      <rPr>
        <b/>
        <sz val="12"/>
        <color rgb="FFFF0000"/>
        <rFont val="Arial"/>
        <family val="2"/>
      </rPr>
      <t>non</t>
    </r>
    <r>
      <rPr>
        <b/>
        <sz val="12"/>
        <rFont val="Arial"/>
        <family val="2"/>
      </rPr>
      <t xml:space="preserve"> </t>
    </r>
    <r>
      <rPr>
        <b/>
        <sz val="12"/>
        <color rgb="FFFF0000"/>
        <rFont val="Arial"/>
        <family val="2"/>
      </rPr>
      <t>retenu</t>
    </r>
    <r>
      <rPr>
        <b/>
        <sz val="12"/>
        <rFont val="Arial"/>
        <family val="2"/>
      </rPr>
      <t xml:space="preserve"> par le Comité d'effacement des réseaux)
(Redevances d'occupation du domaine public </t>
    </r>
    <r>
      <rPr>
        <b/>
        <sz val="12"/>
        <color rgb="FFFF0000"/>
        <rFont val="Arial"/>
        <family val="2"/>
      </rPr>
      <t>non</t>
    </r>
    <r>
      <rPr>
        <b/>
        <sz val="12"/>
        <rFont val="Arial"/>
        <family val="2"/>
      </rPr>
      <t xml:space="preserve"> </t>
    </r>
    <r>
      <rPr>
        <b/>
        <sz val="12"/>
        <color rgb="FFFF0000"/>
        <rFont val="Arial"/>
        <family val="2"/>
      </rPr>
      <t>mutualisées</t>
    </r>
    <r>
      <rPr>
        <b/>
        <sz val="12"/>
        <rFont val="Arial"/>
        <family val="2"/>
      </rPr>
      <t xml:space="preserve">).
</t>
    </r>
    <r>
      <rPr>
        <b/>
        <sz val="12"/>
        <color rgb="FFFF0000"/>
        <rFont val="Arial"/>
        <family val="2"/>
      </rPr>
      <t xml:space="preserve">Avec participation art 8 </t>
    </r>
    <r>
      <rPr>
        <b/>
        <sz val="12"/>
        <rFont val="Arial"/>
        <family val="2"/>
      </rPr>
      <t>du cahier des charges de concessions</t>
    </r>
  </si>
  <si>
    <r>
      <t xml:space="preserve">PLAN DE FINANCEMENT
(Dossier </t>
    </r>
    <r>
      <rPr>
        <b/>
        <sz val="12"/>
        <color rgb="FFFF0000"/>
        <rFont val="Arial"/>
        <family val="2"/>
      </rPr>
      <t>non</t>
    </r>
    <r>
      <rPr>
        <b/>
        <sz val="12"/>
        <rFont val="Arial"/>
        <family val="2"/>
      </rPr>
      <t xml:space="preserve"> </t>
    </r>
    <r>
      <rPr>
        <b/>
        <sz val="12"/>
        <color rgb="FFFF0000"/>
        <rFont val="Arial"/>
        <family val="2"/>
      </rPr>
      <t>retenu</t>
    </r>
    <r>
      <rPr>
        <b/>
        <sz val="12"/>
        <rFont val="Arial"/>
        <family val="2"/>
      </rPr>
      <t xml:space="preserve"> par le Comité d'effacement des réseaux)
(Redevances d'occupation du domaine public </t>
    </r>
    <r>
      <rPr>
        <b/>
        <sz val="12"/>
        <color rgb="FFFF0000"/>
        <rFont val="Arial"/>
        <family val="2"/>
      </rPr>
      <t>non</t>
    </r>
    <r>
      <rPr>
        <b/>
        <sz val="12"/>
        <rFont val="Arial"/>
        <family val="2"/>
      </rPr>
      <t xml:space="preserve"> </t>
    </r>
    <r>
      <rPr>
        <b/>
        <sz val="12"/>
        <color rgb="FFFF0000"/>
        <rFont val="Arial"/>
        <family val="2"/>
      </rPr>
      <t>mutualisées</t>
    </r>
    <r>
      <rPr>
        <b/>
        <sz val="12"/>
        <rFont val="Arial"/>
        <family val="2"/>
      </rPr>
      <t xml:space="preserve">).
</t>
    </r>
    <r>
      <rPr>
        <b/>
        <sz val="12"/>
        <color rgb="FFFF0000"/>
        <rFont val="Arial"/>
        <family val="2"/>
      </rPr>
      <t xml:space="preserve">Sans participation art 8 </t>
    </r>
    <r>
      <rPr>
        <b/>
        <sz val="12"/>
        <rFont val="Arial"/>
        <family val="2"/>
      </rPr>
      <t>du cahier des charges de concessions</t>
    </r>
  </si>
  <si>
    <t>FINANCEMENT SDEG.16 (5% sur H.T+TVA)</t>
  </si>
  <si>
    <t>FINANCEMENT SDEG.16 ( 25% sur H.T+TVA)</t>
  </si>
  <si>
    <t>FINANCEMENT SDEG.16 ( 10% sur H.T+TVA)</t>
  </si>
  <si>
    <t>FINANCEMENT SDEG.16 ( 35% sur H.T+TVA)</t>
  </si>
  <si>
    <t>FINANCEMENT SDEG.16 ( 20% sur H.T+TVA)</t>
  </si>
  <si>
    <t>FINANCEMENT SDEG.16 ( 50% sur H.T+TVA)</t>
  </si>
  <si>
    <t>FINANCEMENT SDEG.16 ( 30% sur H.T+TVA)</t>
  </si>
  <si>
    <t>FINANCEMENT SDEG.16 ( 60% sur H.T+TVA)</t>
  </si>
  <si>
    <t>FINANCEMENT SDEG.16 ( 100% sur H.T+TVA)</t>
  </si>
  <si>
    <t>TVA 20%</t>
  </si>
  <si>
    <t>TVA 20 %</t>
  </si>
  <si>
    <t>COMMUNE RURALE</t>
  </si>
  <si>
    <t xml:space="preserve">Lieu dit : </t>
  </si>
  <si>
    <t xml:space="preserve">Commune de : </t>
  </si>
  <si>
    <t xml:space="preserve">Lieu dit  </t>
  </si>
  <si>
    <t>Commune de : NERSAC</t>
  </si>
  <si>
    <t>Lieu dit  : BOURG - RD 699</t>
  </si>
  <si>
    <t>Commune de NERSAC</t>
  </si>
  <si>
    <t>Lieu dit : LE BOURG - RD 699</t>
  </si>
  <si>
    <t>Lieu dit : TRANCHE 2</t>
  </si>
  <si>
    <t>Commune de TUZIE</t>
  </si>
  <si>
    <t xml:space="preserve">Commune de ANGOULEME </t>
  </si>
  <si>
    <t>Lieu dit : RUE DE BORDEAUX SECTEUR 3-TRANCHEES SDEG 16</t>
  </si>
  <si>
    <t>Commune de  AUSSAC VADALLE</t>
  </si>
  <si>
    <t>Lieu dit : RD 115 - TRAVERSE D'AUSSAC</t>
  </si>
  <si>
    <t>Montant total des travaux restants
à la charge de la commune :</t>
  </si>
  <si>
    <t>SECTEUR 2 ENTREE NORD ET SUD 
PARTIE TRANCHEES</t>
  </si>
  <si>
    <t>SECTEUR 1 
CŒUR DE BOURG</t>
  </si>
  <si>
    <t>SECTEUR 2 
ENTREE NORD ET SUD 
PARTIE
CÂBLAGE ET GENIE CIVIL HORS TERRASSEMENTS</t>
  </si>
  <si>
    <t>Montant total TTC des travaux:</t>
  </si>
  <si>
    <t>Participation totale du SDEG 16:</t>
  </si>
  <si>
    <t>Participation totale du Département</t>
  </si>
  <si>
    <t>ECLAIRAGE PUBLIC
(Variante A - 50 W iodure)</t>
  </si>
  <si>
    <t>ECLAIRAGE PUBLIC
(Variante A - 50 W LED)</t>
  </si>
  <si>
    <t>ECLAIRAGE PUBLIC
(Variante B - 50 W IM ou LED)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</si>
</sst>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 x14ac:knownFonts="1">
    <font>
      <sz val="11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8"/>
      <name val="Times New Roman"/>
      <family val="1"/>
    </font>
    <font>
      <sz val="8"/>
      <color indexed="12"/>
      <name val="Times New Roman"/>
      <family val="1"/>
    </font>
    <font>
      <sz val="11"/>
      <color rgb="FFFF0000"/>
      <name val="Calibri"/>
      <family val="2"/>
      <scheme val="minor"/>
    </font>
    <font>
      <b/>
      <sz val="8"/>
      <color indexed="12"/>
      <name val="Times New Roman"/>
      <family val="1"/>
    </font>
    <font>
      <b/>
      <sz val="8"/>
      <color rgb="FF0000FF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11"/>
      <color theme="1"/>
      <name val="Times New Roman"/>
      <family val="1"/>
    </font>
    <font>
      <sz val="8"/>
      <color indexed="10"/>
      <name val="Times New Roman"/>
      <family val="1"/>
    </font>
    <font>
      <sz val="2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name val="Arial"/>
      <family val="2"/>
    </font>
    <font>
      <b/>
      <sz val="10"/>
      <color theme="1"/>
      <name val="Times New Roman"/>
      <family val="1"/>
    </font>
    <font>
      <b/>
      <sz val="10"/>
      <color rgb="FF0000FF"/>
      <name val="Times New Roman"/>
      <family val="1"/>
    </font>
    <font>
      <b/>
      <sz val="10"/>
      <color rgb="FFFF0000"/>
      <name val="Times New Roman"/>
      <family val="1"/>
    </font>
    <font>
      <b/>
      <sz val="8"/>
      <color rgb="FFFF0000"/>
      <name val="Times New Roman"/>
      <family val="1"/>
    </font>
    <font>
      <b/>
      <sz val="8"/>
      <color theme="1"/>
      <name val="Calibri"/>
      <family val="2"/>
      <scheme val="minor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  <font>
      <b/>
      <sz val="14"/>
      <color rgb="FF0000FF"/>
      <name val="Calibri"/>
      <family val="2"/>
      <scheme val="minor"/>
    </font>
    <font>
      <b/>
      <sz val="20"/>
      <color theme="1"/>
      <name val="Arial"/>
      <family val="2"/>
    </font>
    <font>
      <sz val="11"/>
      <color rgb="FFFF0000"/>
      <name val="Times New Roman"/>
      <family val="1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20"/>
      <color rgb="FFFF0000"/>
      <name val="Times New Roman"/>
      <family val="1"/>
    </font>
    <font>
      <b/>
      <sz val="24"/>
      <color theme="1"/>
      <name val="Calibri"/>
      <family val="2"/>
      <scheme val="minor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sz val="18"/>
      <color theme="1"/>
      <name val="Calibri"/>
      <family val="2"/>
      <scheme val="minor"/>
    </font>
    <font>
      <sz val="18"/>
      <color theme="1"/>
      <name val="Times New Roman"/>
      <family val="1"/>
    </font>
    <font>
      <b/>
      <sz val="18"/>
      <name val="Arial"/>
      <family val="2"/>
    </font>
    <font>
      <b/>
      <sz val="11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80">
    <xf numFmtId="0" fontId="0" fillId="0" borderId="0" xfId="0"/>
    <xf numFmtId="0" fontId="3" fillId="0" borderId="0" xfId="0" applyFont="1"/>
    <xf numFmtId="0" fontId="2" fillId="0" borderId="1" xfId="0" applyFont="1" applyFill="1" applyBorder="1"/>
    <xf numFmtId="0" fontId="2" fillId="3" borderId="1" xfId="0" applyFont="1" applyFill="1" applyBorder="1"/>
    <xf numFmtId="0" fontId="2" fillId="0" borderId="0" xfId="0" applyFont="1" applyFill="1" applyBorder="1"/>
    <xf numFmtId="0" fontId="2" fillId="4" borderId="1" xfId="0" applyFont="1" applyFill="1" applyBorder="1"/>
    <xf numFmtId="0" fontId="2" fillId="5" borderId="1" xfId="0" applyFont="1" applyFill="1" applyBorder="1"/>
    <xf numFmtId="0" fontId="4" fillId="0" borderId="6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4" fontId="4" fillId="0" borderId="2" xfId="0" applyNumberFormat="1" applyFont="1" applyFill="1" applyBorder="1" applyAlignment="1">
      <alignment horizontal="center"/>
    </xf>
    <xf numFmtId="4" fontId="5" fillId="0" borderId="2" xfId="0" applyNumberFormat="1" applyFont="1" applyFill="1" applyBorder="1" applyAlignment="1">
      <alignment horizontal="center"/>
    </xf>
    <xf numFmtId="0" fontId="4" fillId="0" borderId="6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4" borderId="6" xfId="0" applyFont="1" applyFill="1" applyBorder="1" applyAlignment="1">
      <alignment vertical="center"/>
    </xf>
    <xf numFmtId="0" fontId="4" fillId="5" borderId="6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19" xfId="0" applyFont="1" applyFill="1" applyBorder="1" applyAlignment="1">
      <alignment vertical="center" wrapText="1"/>
    </xf>
    <xf numFmtId="0" fontId="3" fillId="0" borderId="19" xfId="0" applyFont="1" applyBorder="1"/>
    <xf numFmtId="0" fontId="3" fillId="0" borderId="2" xfId="0" applyFont="1" applyBorder="1"/>
    <xf numFmtId="0" fontId="4" fillId="9" borderId="6" xfId="0" applyFont="1" applyFill="1" applyBorder="1" applyAlignment="1">
      <alignment vertical="center"/>
    </xf>
    <xf numFmtId="0" fontId="2" fillId="9" borderId="1" xfId="0" applyFont="1" applyFill="1" applyBorder="1"/>
    <xf numFmtId="4" fontId="4" fillId="9" borderId="2" xfId="0" applyNumberFormat="1" applyFont="1" applyFill="1" applyBorder="1" applyAlignment="1">
      <alignment horizontal="center"/>
    </xf>
    <xf numFmtId="0" fontId="4" fillId="9" borderId="19" xfId="0" applyFont="1" applyFill="1" applyBorder="1" applyAlignment="1">
      <alignment vertical="center" wrapText="1"/>
    </xf>
    <xf numFmtId="0" fontId="3" fillId="9" borderId="19" xfId="0" applyFont="1" applyFill="1" applyBorder="1"/>
    <xf numFmtId="0" fontId="3" fillId="9" borderId="22" xfId="0" applyFont="1" applyFill="1" applyBorder="1"/>
    <xf numFmtId="0" fontId="3" fillId="9" borderId="6" xfId="0" applyFont="1" applyFill="1" applyBorder="1"/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vertical="center"/>
    </xf>
    <xf numFmtId="0" fontId="1" fillId="9" borderId="6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/>
    </xf>
    <xf numFmtId="0" fontId="3" fillId="9" borderId="25" xfId="0" applyFont="1" applyFill="1" applyBorder="1"/>
    <xf numFmtId="0" fontId="3" fillId="9" borderId="20" xfId="0" applyFont="1" applyFill="1" applyBorder="1"/>
    <xf numFmtId="0" fontId="2" fillId="0" borderId="26" xfId="0" applyFont="1" applyFill="1" applyBorder="1"/>
    <xf numFmtId="0" fontId="3" fillId="9" borderId="15" xfId="0" applyFont="1" applyFill="1" applyBorder="1"/>
    <xf numFmtId="0" fontId="3" fillId="9" borderId="16" xfId="0" applyFont="1" applyFill="1" applyBorder="1"/>
    <xf numFmtId="0" fontId="3" fillId="9" borderId="27" xfId="0" applyFont="1" applyFill="1" applyBorder="1"/>
    <xf numFmtId="0" fontId="2" fillId="9" borderId="23" xfId="0" applyFont="1" applyFill="1" applyBorder="1"/>
    <xf numFmtId="0" fontId="1" fillId="9" borderId="6" xfId="0" applyFont="1" applyFill="1" applyBorder="1" applyAlignment="1">
      <alignment vertical="center"/>
    </xf>
    <xf numFmtId="4" fontId="1" fillId="0" borderId="17" xfId="0" applyNumberFormat="1" applyFont="1" applyFill="1" applyBorder="1" applyAlignment="1">
      <alignment horizontal="center"/>
    </xf>
    <xf numFmtId="0" fontId="9" fillId="0" borderId="21" xfId="0" applyFont="1" applyBorder="1"/>
    <xf numFmtId="4" fontId="10" fillId="0" borderId="21" xfId="0" applyNumberFormat="1" applyFont="1" applyBorder="1" applyAlignment="1">
      <alignment horizontal="center"/>
    </xf>
    <xf numFmtId="0" fontId="11" fillId="0" borderId="0" xfId="0" applyFont="1"/>
    <xf numFmtId="4" fontId="8" fillId="2" borderId="2" xfId="0" applyNumberFormat="1" applyFont="1" applyFill="1" applyBorder="1" applyAlignment="1">
      <alignment horizontal="center" vertical="center"/>
    </xf>
    <xf numFmtId="4" fontId="7" fillId="9" borderId="2" xfId="0" applyNumberFormat="1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/>
    </xf>
    <xf numFmtId="0" fontId="2" fillId="8" borderId="1" xfId="0" applyFont="1" applyFill="1" applyBorder="1"/>
    <xf numFmtId="4" fontId="9" fillId="0" borderId="21" xfId="0" applyNumberFormat="1" applyFont="1" applyBorder="1" applyAlignment="1">
      <alignment horizontal="center"/>
    </xf>
    <xf numFmtId="0" fontId="9" fillId="0" borderId="0" xfId="0" applyFont="1"/>
    <xf numFmtId="0" fontId="10" fillId="0" borderId="12" xfId="0" applyFont="1" applyBorder="1" applyAlignment="1">
      <alignment horizontal="center" vertical="center"/>
    </xf>
    <xf numFmtId="0" fontId="9" fillId="0" borderId="28" xfId="0" applyFont="1" applyBorder="1"/>
    <xf numFmtId="0" fontId="9" fillId="0" borderId="29" xfId="0" applyFont="1" applyBorder="1"/>
    <xf numFmtId="0" fontId="3" fillId="0" borderId="0" xfId="0" applyFont="1" applyAlignment="1"/>
    <xf numFmtId="0" fontId="9" fillId="0" borderId="30" xfId="0" applyFont="1" applyBorder="1"/>
    <xf numFmtId="4" fontId="1" fillId="0" borderId="2" xfId="0" applyNumberFormat="1" applyFont="1" applyFill="1" applyBorder="1" applyAlignment="1">
      <alignment horizontal="center"/>
    </xf>
    <xf numFmtId="4" fontId="1" fillId="0" borderId="11" xfId="0" applyNumberFormat="1" applyFont="1" applyFill="1" applyBorder="1" applyAlignment="1">
      <alignment horizontal="center"/>
    </xf>
    <xf numFmtId="0" fontId="4" fillId="0" borderId="17" xfId="0" applyFont="1" applyFill="1" applyBorder="1"/>
    <xf numFmtId="0" fontId="9" fillId="9" borderId="22" xfId="0" applyFont="1" applyFill="1" applyBorder="1"/>
    <xf numFmtId="0" fontId="9" fillId="9" borderId="20" xfId="0" applyFont="1" applyFill="1" applyBorder="1"/>
    <xf numFmtId="4" fontId="8" fillId="9" borderId="2" xfId="0" applyNumberFormat="1" applyFont="1" applyFill="1" applyBorder="1" applyAlignment="1">
      <alignment horizontal="center" vertical="center"/>
    </xf>
    <xf numFmtId="4" fontId="12" fillId="0" borderId="3" xfId="0" applyNumberFormat="1" applyFont="1" applyFill="1" applyBorder="1" applyAlignment="1">
      <alignment vertical="center"/>
    </xf>
    <xf numFmtId="4" fontId="4" fillId="4" borderId="2" xfId="0" applyNumberFormat="1" applyFont="1" applyFill="1" applyBorder="1" applyAlignment="1">
      <alignment horizontal="center" vertical="center"/>
    </xf>
    <xf numFmtId="4" fontId="4" fillId="5" borderId="2" xfId="0" applyNumberFormat="1" applyFont="1" applyFill="1" applyBorder="1" applyAlignment="1">
      <alignment horizontal="center" vertical="center"/>
    </xf>
    <xf numFmtId="4" fontId="12" fillId="3" borderId="2" xfId="0" applyNumberFormat="1" applyFont="1" applyFill="1" applyBorder="1" applyAlignment="1">
      <alignment horizontal="center" vertical="center"/>
    </xf>
    <xf numFmtId="4" fontId="12" fillId="0" borderId="3" xfId="0" applyNumberFormat="1" applyFont="1" applyFill="1" applyBorder="1" applyAlignment="1">
      <alignment horizontal="center" vertical="center"/>
    </xf>
    <xf numFmtId="4" fontId="13" fillId="4" borderId="2" xfId="0" applyNumberFormat="1" applyFont="1" applyFill="1" applyBorder="1" applyAlignment="1">
      <alignment horizontal="center" vertical="center"/>
    </xf>
    <xf numFmtId="0" fontId="6" fillId="0" borderId="0" xfId="0" applyFont="1"/>
    <xf numFmtId="0" fontId="14" fillId="0" borderId="0" xfId="0" applyFont="1" applyFill="1" applyBorder="1" applyAlignment="1">
      <alignment horizontal="left" vertical="center"/>
    </xf>
    <xf numFmtId="0" fontId="15" fillId="0" borderId="0" xfId="0" applyFont="1"/>
    <xf numFmtId="0" fontId="16" fillId="0" borderId="0" xfId="0" applyFont="1" applyAlignment="1">
      <alignment vertical="center"/>
    </xf>
    <xf numFmtId="0" fontId="14" fillId="0" borderId="0" xfId="0" applyFont="1" applyFill="1" applyBorder="1" applyAlignment="1">
      <alignment vertical="center" wrapText="1"/>
    </xf>
    <xf numFmtId="0" fontId="0" fillId="0" borderId="0" xfId="0" applyFill="1"/>
    <xf numFmtId="0" fontId="4" fillId="14" borderId="8" xfId="0" applyFont="1" applyFill="1" applyBorder="1" applyAlignment="1">
      <alignment horizontal="center" vertical="center"/>
    </xf>
    <xf numFmtId="0" fontId="4" fillId="14" borderId="2" xfId="0" applyFont="1" applyFill="1" applyBorder="1" applyAlignment="1">
      <alignment horizontal="center" vertical="center"/>
    </xf>
    <xf numFmtId="4" fontId="1" fillId="14" borderId="17" xfId="0" applyNumberFormat="1" applyFont="1" applyFill="1" applyBorder="1" applyAlignment="1">
      <alignment horizontal="center"/>
    </xf>
    <xf numFmtId="4" fontId="1" fillId="14" borderId="2" xfId="0" applyNumberFormat="1" applyFont="1" applyFill="1" applyBorder="1" applyAlignment="1">
      <alignment horizontal="center"/>
    </xf>
    <xf numFmtId="0" fontId="18" fillId="9" borderId="12" xfId="0" applyFont="1" applyFill="1" applyBorder="1" applyAlignment="1">
      <alignment horizontal="center" vertical="center"/>
    </xf>
    <xf numFmtId="4" fontId="19" fillId="9" borderId="12" xfId="0" applyNumberFormat="1" applyFont="1" applyFill="1" applyBorder="1" applyAlignment="1">
      <alignment horizontal="center" vertical="center"/>
    </xf>
    <xf numFmtId="0" fontId="18" fillId="8" borderId="12" xfId="0" applyFont="1" applyFill="1" applyBorder="1" applyAlignment="1">
      <alignment horizontal="center" vertical="center"/>
    </xf>
    <xf numFmtId="4" fontId="18" fillId="8" borderId="12" xfId="0" applyNumberFormat="1" applyFont="1" applyFill="1" applyBorder="1" applyAlignment="1">
      <alignment horizontal="center" vertical="center"/>
    </xf>
    <xf numFmtId="0" fontId="18" fillId="12" borderId="12" xfId="0" applyFont="1" applyFill="1" applyBorder="1" applyAlignment="1">
      <alignment horizontal="center" vertical="center"/>
    </xf>
    <xf numFmtId="4" fontId="20" fillId="12" borderId="12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0" borderId="0" xfId="0" applyFont="1" applyFill="1"/>
    <xf numFmtId="0" fontId="1" fillId="8" borderId="6" xfId="0" applyFont="1" applyFill="1" applyBorder="1" applyAlignment="1">
      <alignment vertical="center"/>
    </xf>
    <xf numFmtId="0" fontId="1" fillId="12" borderId="10" xfId="0" applyFont="1" applyFill="1" applyBorder="1" applyAlignment="1">
      <alignment vertical="center" wrapText="1"/>
    </xf>
    <xf numFmtId="4" fontId="1" fillId="8" borderId="2" xfId="0" applyNumberFormat="1" applyFont="1" applyFill="1" applyBorder="1" applyAlignment="1">
      <alignment horizontal="center" vertical="center"/>
    </xf>
    <xf numFmtId="4" fontId="21" fillId="12" borderId="9" xfId="0" applyNumberFormat="1" applyFont="1" applyFill="1" applyBorder="1" applyAlignment="1">
      <alignment horizontal="center" vertical="center"/>
    </xf>
    <xf numFmtId="4" fontId="21" fillId="6" borderId="9" xfId="0" applyNumberFormat="1" applyFont="1" applyFill="1" applyBorder="1" applyAlignment="1">
      <alignment horizontal="center" vertical="center"/>
    </xf>
    <xf numFmtId="0" fontId="22" fillId="0" borderId="19" xfId="0" applyFont="1" applyBorder="1"/>
    <xf numFmtId="0" fontId="25" fillId="0" borderId="0" xfId="0" applyFont="1" applyAlignment="1">
      <alignment vertical="center"/>
    </xf>
    <xf numFmtId="0" fontId="11" fillId="0" borderId="0" xfId="0" applyFont="1" applyAlignment="1">
      <alignment horizontal="right"/>
    </xf>
    <xf numFmtId="0" fontId="26" fillId="0" borderId="0" xfId="0" applyFont="1" applyAlignment="1">
      <alignment vertical="center"/>
    </xf>
    <xf numFmtId="4" fontId="3" fillId="0" borderId="0" xfId="0" applyNumberFormat="1" applyFont="1"/>
    <xf numFmtId="0" fontId="29" fillId="10" borderId="0" xfId="0" applyFont="1" applyFill="1"/>
    <xf numFmtId="0" fontId="25" fillId="10" borderId="0" xfId="0" applyFont="1" applyFill="1" applyAlignment="1">
      <alignment vertical="center"/>
    </xf>
    <xf numFmtId="0" fontId="1" fillId="15" borderId="0" xfId="0" applyFont="1" applyFill="1" applyBorder="1" applyAlignment="1">
      <alignment vertical="center" wrapText="1"/>
    </xf>
    <xf numFmtId="4" fontId="21" fillId="15" borderId="0" xfId="0" applyNumberFormat="1" applyFont="1" applyFill="1" applyBorder="1" applyAlignment="1">
      <alignment horizontal="center" vertical="center"/>
    </xf>
    <xf numFmtId="0" fontId="3" fillId="15" borderId="0" xfId="0" applyFont="1" applyFill="1"/>
    <xf numFmtId="0" fontId="1" fillId="15" borderId="0" xfId="0" applyFont="1" applyFill="1" applyBorder="1" applyAlignment="1">
      <alignment horizontal="left" vertical="center" wrapText="1"/>
    </xf>
    <xf numFmtId="0" fontId="18" fillId="15" borderId="0" xfId="0" applyFont="1" applyFill="1" applyBorder="1" applyAlignment="1">
      <alignment horizontal="center" vertical="center"/>
    </xf>
    <xf numFmtId="4" fontId="20" fillId="15" borderId="0" xfId="0" applyNumberFormat="1" applyFont="1" applyFill="1" applyBorder="1" applyAlignment="1">
      <alignment horizontal="center" vertical="center"/>
    </xf>
    <xf numFmtId="0" fontId="1" fillId="15" borderId="35" xfId="0" applyFont="1" applyFill="1" applyBorder="1" applyAlignment="1">
      <alignment vertical="center" wrapText="1"/>
    </xf>
    <xf numFmtId="0" fontId="28" fillId="15" borderId="0" xfId="0" applyFont="1" applyFill="1" applyAlignment="1">
      <alignment horizontal="left"/>
    </xf>
    <xf numFmtId="0" fontId="6" fillId="15" borderId="0" xfId="0" applyFont="1" applyFill="1" applyAlignment="1">
      <alignment horizontal="left"/>
    </xf>
    <xf numFmtId="0" fontId="0" fillId="15" borderId="0" xfId="0" applyFill="1"/>
    <xf numFmtId="0" fontId="28" fillId="15" borderId="0" xfId="0" applyFont="1" applyFill="1"/>
    <xf numFmtId="0" fontId="6" fillId="15" borderId="0" xfId="0" applyFont="1" applyFill="1"/>
    <xf numFmtId="0" fontId="27" fillId="15" borderId="0" xfId="0" applyFont="1" applyFill="1"/>
    <xf numFmtId="0" fontId="0" fillId="16" borderId="24" xfId="0" applyFill="1" applyBorder="1"/>
    <xf numFmtId="0" fontId="11" fillId="16" borderId="24" xfId="0" applyFont="1" applyFill="1" applyBorder="1"/>
    <xf numFmtId="0" fontId="0" fillId="9" borderId="24" xfId="0" applyFill="1" applyBorder="1"/>
    <xf numFmtId="0" fontId="11" fillId="9" borderId="24" xfId="0" applyFont="1" applyFill="1" applyBorder="1"/>
    <xf numFmtId="0" fontId="2" fillId="19" borderId="1" xfId="0" applyFont="1" applyFill="1" applyBorder="1"/>
    <xf numFmtId="0" fontId="0" fillId="19" borderId="24" xfId="0" applyFill="1" applyBorder="1"/>
    <xf numFmtId="0" fontId="11" fillId="19" borderId="24" xfId="0" applyFont="1" applyFill="1" applyBorder="1"/>
    <xf numFmtId="0" fontId="0" fillId="12" borderId="24" xfId="0" applyFill="1" applyBorder="1"/>
    <xf numFmtId="0" fontId="11" fillId="12" borderId="24" xfId="0" applyFont="1" applyFill="1" applyBorder="1"/>
    <xf numFmtId="0" fontId="32" fillId="0" borderId="0" xfId="0" applyFont="1" applyAlignment="1">
      <alignment vertical="center"/>
    </xf>
    <xf numFmtId="0" fontId="33" fillId="0" borderId="0" xfId="0" applyFont="1"/>
    <xf numFmtId="0" fontId="34" fillId="0" borderId="0" xfId="0" applyFont="1"/>
    <xf numFmtId="0" fontId="35" fillId="0" borderId="0" xfId="0" applyFont="1"/>
    <xf numFmtId="0" fontId="36" fillId="0" borderId="0" xfId="0" applyFont="1" applyFill="1" applyBorder="1" applyAlignment="1">
      <alignment horizontal="left" vertical="center"/>
    </xf>
    <xf numFmtId="4" fontId="0" fillId="0" borderId="0" xfId="0" applyNumberFormat="1"/>
    <xf numFmtId="0" fontId="29" fillId="18" borderId="4" xfId="0" applyFont="1" applyFill="1" applyBorder="1" applyAlignment="1">
      <alignment horizontal="center" wrapText="1"/>
    </xf>
    <xf numFmtId="0" fontId="29" fillId="18" borderId="5" xfId="0" applyFont="1" applyFill="1" applyBorder="1" applyAlignment="1">
      <alignment horizontal="center" wrapText="1"/>
    </xf>
    <xf numFmtId="0" fontId="6" fillId="0" borderId="34" xfId="0" applyFont="1" applyBorder="1" applyAlignment="1">
      <alignment horizontal="center" vertical="center"/>
    </xf>
    <xf numFmtId="0" fontId="14" fillId="13" borderId="31" xfId="0" applyFont="1" applyFill="1" applyBorder="1" applyAlignment="1">
      <alignment horizontal="center" vertical="center" wrapText="1"/>
    </xf>
    <xf numFmtId="0" fontId="14" fillId="13" borderId="32" xfId="0" applyFont="1" applyFill="1" applyBorder="1" applyAlignment="1">
      <alignment horizontal="center" vertical="center" wrapText="1"/>
    </xf>
    <xf numFmtId="0" fontId="14" fillId="13" borderId="33" xfId="0" applyFont="1" applyFill="1" applyBorder="1" applyAlignment="1">
      <alignment horizontal="center" vertical="center" wrapText="1"/>
    </xf>
    <xf numFmtId="0" fontId="29" fillId="10" borderId="4" xfId="0" applyFont="1" applyFill="1" applyBorder="1" applyAlignment="1">
      <alignment horizontal="center" vertical="top" wrapText="1"/>
    </xf>
    <xf numFmtId="0" fontId="29" fillId="10" borderId="5" xfId="0" applyFont="1" applyFill="1" applyBorder="1" applyAlignment="1">
      <alignment horizontal="center" vertical="top"/>
    </xf>
    <xf numFmtId="0" fontId="1" fillId="10" borderId="4" xfId="0" applyFont="1" applyFill="1" applyBorder="1" applyAlignment="1">
      <alignment horizontal="center" vertical="center"/>
    </xf>
    <xf numFmtId="0" fontId="1" fillId="10" borderId="5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 wrapText="1"/>
    </xf>
    <xf numFmtId="0" fontId="1" fillId="7" borderId="24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4" fillId="4" borderId="6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" fillId="12" borderId="10" xfId="0" applyFont="1" applyFill="1" applyBorder="1" applyAlignment="1">
      <alignment horizontal="left" vertical="center" wrapText="1"/>
    </xf>
    <xf numFmtId="0" fontId="1" fillId="12" borderId="14" xfId="0" applyFont="1" applyFill="1" applyBorder="1" applyAlignment="1">
      <alignment horizontal="left" vertical="center" wrapText="1"/>
    </xf>
    <xf numFmtId="0" fontId="1" fillId="11" borderId="4" xfId="0" applyFont="1" applyFill="1" applyBorder="1" applyAlignment="1">
      <alignment horizontal="center" vertical="center"/>
    </xf>
    <xf numFmtId="0" fontId="1" fillId="11" borderId="5" xfId="0" applyFont="1" applyFill="1" applyBorder="1" applyAlignment="1">
      <alignment horizontal="center" vertical="center"/>
    </xf>
    <xf numFmtId="4" fontId="30" fillId="16" borderId="4" xfId="0" applyNumberFormat="1" applyFont="1" applyFill="1" applyBorder="1" applyAlignment="1">
      <alignment horizontal="left" vertical="center"/>
    </xf>
    <xf numFmtId="0" fontId="30" fillId="16" borderId="5" xfId="0" applyFont="1" applyFill="1" applyBorder="1" applyAlignment="1">
      <alignment horizontal="left" vertical="center"/>
    </xf>
    <xf numFmtId="0" fontId="29" fillId="17" borderId="4" xfId="0" applyFont="1" applyFill="1" applyBorder="1" applyAlignment="1">
      <alignment horizontal="center" vertical="top" wrapText="1"/>
    </xf>
    <xf numFmtId="0" fontId="29" fillId="17" borderId="5" xfId="0" applyFont="1" applyFill="1" applyBorder="1" applyAlignment="1">
      <alignment horizontal="center" vertical="top" wrapText="1"/>
    </xf>
    <xf numFmtId="0" fontId="31" fillId="16" borderId="4" xfId="0" applyFont="1" applyFill="1" applyBorder="1" applyAlignment="1">
      <alignment horizontal="left" vertical="top" wrapText="1"/>
    </xf>
    <xf numFmtId="0" fontId="31" fillId="16" borderId="24" xfId="0" applyFont="1" applyFill="1" applyBorder="1" applyAlignment="1">
      <alignment horizontal="left" vertical="top" wrapText="1"/>
    </xf>
    <xf numFmtId="0" fontId="31" fillId="9" borderId="4" xfId="0" applyFont="1" applyFill="1" applyBorder="1" applyAlignment="1">
      <alignment horizontal="left" vertical="top" wrapText="1"/>
    </xf>
    <xf numFmtId="0" fontId="31" fillId="9" borderId="24" xfId="0" applyFont="1" applyFill="1" applyBorder="1" applyAlignment="1">
      <alignment horizontal="left" vertical="top" wrapText="1"/>
    </xf>
    <xf numFmtId="4" fontId="30" fillId="9" borderId="4" xfId="0" applyNumberFormat="1" applyFont="1" applyFill="1" applyBorder="1" applyAlignment="1">
      <alignment horizontal="left" vertical="center"/>
    </xf>
    <xf numFmtId="0" fontId="30" fillId="9" borderId="5" xfId="0" applyFont="1" applyFill="1" applyBorder="1" applyAlignment="1">
      <alignment horizontal="left" vertical="center"/>
    </xf>
    <xf numFmtId="0" fontId="31" fillId="19" borderId="4" xfId="0" applyFont="1" applyFill="1" applyBorder="1" applyAlignment="1">
      <alignment horizontal="left" vertical="top" wrapText="1"/>
    </xf>
    <xf numFmtId="0" fontId="31" fillId="19" borderId="24" xfId="0" applyFont="1" applyFill="1" applyBorder="1" applyAlignment="1">
      <alignment horizontal="left" vertical="top" wrapText="1"/>
    </xf>
    <xf numFmtId="4" fontId="30" fillId="19" borderId="4" xfId="0" applyNumberFormat="1" applyFont="1" applyFill="1" applyBorder="1" applyAlignment="1">
      <alignment horizontal="left" vertical="center"/>
    </xf>
    <xf numFmtId="0" fontId="30" fillId="19" borderId="5" xfId="0" applyFont="1" applyFill="1" applyBorder="1" applyAlignment="1">
      <alignment horizontal="left" vertical="center"/>
    </xf>
    <xf numFmtId="0" fontId="31" fillId="12" borderId="4" xfId="0" applyFont="1" applyFill="1" applyBorder="1" applyAlignment="1">
      <alignment horizontal="left" vertical="top" wrapText="1"/>
    </xf>
    <xf numFmtId="0" fontId="31" fillId="12" borderId="24" xfId="0" applyFont="1" applyFill="1" applyBorder="1" applyAlignment="1">
      <alignment horizontal="left" vertical="top" wrapText="1"/>
    </xf>
    <xf numFmtId="4" fontId="30" fillId="12" borderId="4" xfId="0" applyNumberFormat="1" applyFont="1" applyFill="1" applyBorder="1" applyAlignment="1">
      <alignment horizontal="left" vertical="center"/>
    </xf>
    <xf numFmtId="0" fontId="30" fillId="12" borderId="5" xfId="0" applyFont="1" applyFill="1" applyBorder="1" applyAlignment="1">
      <alignment horizontal="left" vertical="center"/>
    </xf>
    <xf numFmtId="0" fontId="17" fillId="13" borderId="31" xfId="0" applyFont="1" applyFill="1" applyBorder="1" applyAlignment="1">
      <alignment horizontal="center" vertical="center" wrapText="1"/>
    </xf>
    <xf numFmtId="0" fontId="17" fillId="13" borderId="32" xfId="0" applyFont="1" applyFill="1" applyBorder="1" applyAlignment="1">
      <alignment horizontal="center" vertical="center" wrapText="1"/>
    </xf>
    <xf numFmtId="0" fontId="17" fillId="13" borderId="33" xfId="0" applyFont="1" applyFill="1" applyBorder="1" applyAlignment="1">
      <alignment horizontal="center" vertical="center" wrapText="1"/>
    </xf>
    <xf numFmtId="0" fontId="37" fillId="22" borderId="4" xfId="0" applyFont="1" applyFill="1" applyBorder="1" applyAlignment="1">
      <alignment horizontal="center" vertical="center" wrapText="1"/>
    </xf>
    <xf numFmtId="0" fontId="37" fillId="22" borderId="5" xfId="0" applyFont="1" applyFill="1" applyBorder="1" applyAlignment="1">
      <alignment horizontal="center" vertical="center"/>
    </xf>
    <xf numFmtId="0" fontId="37" fillId="21" borderId="4" xfId="0" applyFont="1" applyFill="1" applyBorder="1" applyAlignment="1">
      <alignment horizontal="center" vertical="center" wrapText="1"/>
    </xf>
    <xf numFmtId="0" fontId="37" fillId="21" borderId="5" xfId="0" applyFont="1" applyFill="1" applyBorder="1" applyAlignment="1">
      <alignment horizontal="center" vertical="center"/>
    </xf>
    <xf numFmtId="0" fontId="37" fillId="20" borderId="4" xfId="0" applyFont="1" applyFill="1" applyBorder="1" applyAlignment="1">
      <alignment horizontal="center" vertical="center" wrapText="1"/>
    </xf>
    <xf numFmtId="0" fontId="37" fillId="20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99CC"/>
      <color rgb="FFCCFFFF"/>
      <color rgb="FFEEECE1"/>
      <color rgb="FFCCFFCC"/>
      <color rgb="FF9999FF"/>
      <color rgb="FF0000FF"/>
      <color rgb="FFFFFFCC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76200</xdr:colOff>
      <xdr:row>4</xdr:row>
      <xdr:rowOff>238125</xdr:rowOff>
    </xdr:to>
    <xdr:pic>
      <xdr:nvPicPr>
        <xdr:cNvPr id="2" name="Image 1" descr="logo sdeg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62" r="4762"/>
        <a:stretch>
          <a:fillRect/>
        </a:stretch>
      </xdr:blipFill>
      <xdr:spPr bwMode="auto">
        <a:xfrm>
          <a:off x="0" y="0"/>
          <a:ext cx="5734050" cy="1657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0</xdr:row>
      <xdr:rowOff>0</xdr:rowOff>
    </xdr:from>
    <xdr:to>
      <xdr:col>5</xdr:col>
      <xdr:colOff>66675</xdr:colOff>
      <xdr:row>4</xdr:row>
      <xdr:rowOff>247649</xdr:rowOff>
    </xdr:to>
    <xdr:pic>
      <xdr:nvPicPr>
        <xdr:cNvPr id="2" name="Image 1" descr="logo sdeg2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62" r="4762"/>
        <a:stretch>
          <a:fillRect/>
        </a:stretch>
      </xdr:blipFill>
      <xdr:spPr bwMode="auto">
        <a:xfrm>
          <a:off x="28574" y="0"/>
          <a:ext cx="5695951" cy="1666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0</xdr:row>
      <xdr:rowOff>0</xdr:rowOff>
    </xdr:from>
    <xdr:to>
      <xdr:col>5</xdr:col>
      <xdr:colOff>66675</xdr:colOff>
      <xdr:row>4</xdr:row>
      <xdr:rowOff>247649</xdr:rowOff>
    </xdr:to>
    <xdr:pic>
      <xdr:nvPicPr>
        <xdr:cNvPr id="3" name="Image 2" descr="logo sdeg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62" r="4762"/>
        <a:stretch>
          <a:fillRect/>
        </a:stretch>
      </xdr:blipFill>
      <xdr:spPr bwMode="auto">
        <a:xfrm>
          <a:off x="28574" y="0"/>
          <a:ext cx="5695951" cy="1666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0</xdr:row>
      <xdr:rowOff>0</xdr:rowOff>
    </xdr:from>
    <xdr:to>
      <xdr:col>5</xdr:col>
      <xdr:colOff>66675</xdr:colOff>
      <xdr:row>4</xdr:row>
      <xdr:rowOff>247649</xdr:rowOff>
    </xdr:to>
    <xdr:pic>
      <xdr:nvPicPr>
        <xdr:cNvPr id="2" name="Image 1" descr="logo sdeg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62" r="4762"/>
        <a:stretch>
          <a:fillRect/>
        </a:stretch>
      </xdr:blipFill>
      <xdr:spPr bwMode="auto">
        <a:xfrm>
          <a:off x="28574" y="0"/>
          <a:ext cx="5695951" cy="1666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0</xdr:row>
      <xdr:rowOff>0</xdr:rowOff>
    </xdr:from>
    <xdr:to>
      <xdr:col>5</xdr:col>
      <xdr:colOff>66675</xdr:colOff>
      <xdr:row>4</xdr:row>
      <xdr:rowOff>247649</xdr:rowOff>
    </xdr:to>
    <xdr:pic>
      <xdr:nvPicPr>
        <xdr:cNvPr id="2" name="Image 1" descr="logo sdeg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62" r="4762"/>
        <a:stretch>
          <a:fillRect/>
        </a:stretch>
      </xdr:blipFill>
      <xdr:spPr bwMode="auto">
        <a:xfrm>
          <a:off x="28574" y="0"/>
          <a:ext cx="5695951" cy="1666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0</xdr:row>
      <xdr:rowOff>0</xdr:rowOff>
    </xdr:from>
    <xdr:to>
      <xdr:col>5</xdr:col>
      <xdr:colOff>66675</xdr:colOff>
      <xdr:row>4</xdr:row>
      <xdr:rowOff>247649</xdr:rowOff>
    </xdr:to>
    <xdr:pic>
      <xdr:nvPicPr>
        <xdr:cNvPr id="2" name="Image 1" descr="logo sdeg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62" r="4762"/>
        <a:stretch>
          <a:fillRect/>
        </a:stretch>
      </xdr:blipFill>
      <xdr:spPr bwMode="auto">
        <a:xfrm>
          <a:off x="28574" y="0"/>
          <a:ext cx="5695951" cy="1666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0</xdr:row>
      <xdr:rowOff>0</xdr:rowOff>
    </xdr:from>
    <xdr:to>
      <xdr:col>5</xdr:col>
      <xdr:colOff>66675</xdr:colOff>
      <xdr:row>4</xdr:row>
      <xdr:rowOff>247649</xdr:rowOff>
    </xdr:to>
    <xdr:pic>
      <xdr:nvPicPr>
        <xdr:cNvPr id="2" name="Image 1" descr="logo sdeg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62" r="4762"/>
        <a:stretch>
          <a:fillRect/>
        </a:stretch>
      </xdr:blipFill>
      <xdr:spPr bwMode="auto">
        <a:xfrm>
          <a:off x="28574" y="0"/>
          <a:ext cx="5695951" cy="1666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0</xdr:row>
      <xdr:rowOff>0</xdr:rowOff>
    </xdr:from>
    <xdr:to>
      <xdr:col>5</xdr:col>
      <xdr:colOff>66675</xdr:colOff>
      <xdr:row>4</xdr:row>
      <xdr:rowOff>247649</xdr:rowOff>
    </xdr:to>
    <xdr:pic>
      <xdr:nvPicPr>
        <xdr:cNvPr id="2" name="Image 1" descr="logo sdeg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62" r="4762"/>
        <a:stretch>
          <a:fillRect/>
        </a:stretch>
      </xdr:blipFill>
      <xdr:spPr bwMode="auto">
        <a:xfrm>
          <a:off x="28574" y="0"/>
          <a:ext cx="5695951" cy="1666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0</xdr:row>
      <xdr:rowOff>0</xdr:rowOff>
    </xdr:from>
    <xdr:to>
      <xdr:col>5</xdr:col>
      <xdr:colOff>66675</xdr:colOff>
      <xdr:row>4</xdr:row>
      <xdr:rowOff>247649</xdr:rowOff>
    </xdr:to>
    <xdr:pic>
      <xdr:nvPicPr>
        <xdr:cNvPr id="2" name="Image 1" descr="logo sdeg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62" r="4762"/>
        <a:stretch>
          <a:fillRect/>
        </a:stretch>
      </xdr:blipFill>
      <xdr:spPr bwMode="auto">
        <a:xfrm>
          <a:off x="28574" y="0"/>
          <a:ext cx="5695951" cy="1666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0</xdr:row>
      <xdr:rowOff>0</xdr:rowOff>
    </xdr:from>
    <xdr:to>
      <xdr:col>5</xdr:col>
      <xdr:colOff>66675</xdr:colOff>
      <xdr:row>4</xdr:row>
      <xdr:rowOff>247649</xdr:rowOff>
    </xdr:to>
    <xdr:pic>
      <xdr:nvPicPr>
        <xdr:cNvPr id="2" name="Image 1" descr="logo sdeg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62" r="4762"/>
        <a:stretch>
          <a:fillRect/>
        </a:stretch>
      </xdr:blipFill>
      <xdr:spPr bwMode="auto">
        <a:xfrm>
          <a:off x="28574" y="0"/>
          <a:ext cx="5695951" cy="1666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77"/>
  <sheetViews>
    <sheetView zoomScaleNormal="100" workbookViewId="0">
      <selection activeCell="A6" sqref="A6:B6"/>
    </sheetView>
  </sheetViews>
  <sheetFormatPr baseColWidth="10" defaultColWidth="9.140625" defaultRowHeight="15" x14ac:dyDescent="0.25"/>
  <cols>
    <col min="1" max="1" width="26.42578125" customWidth="1"/>
    <col min="2" max="2" width="10.7109375" customWidth="1"/>
    <col min="3" max="3" width="1.7109375" customWidth="1"/>
    <col min="4" max="4" width="35.28515625" customWidth="1"/>
    <col min="5" max="5" width="10.7109375" customWidth="1"/>
    <col min="6" max="6" width="1.7109375" customWidth="1"/>
    <col min="11" max="12" width="10.7109375" style="48" customWidth="1"/>
    <col min="13" max="13" width="9.85546875" style="48" customWidth="1"/>
    <col min="14" max="14" width="10" customWidth="1"/>
  </cols>
  <sheetData>
    <row r="3" spans="1:18" ht="38.25" customHeight="1" x14ac:dyDescent="0.35">
      <c r="G3" s="124" t="s">
        <v>81</v>
      </c>
      <c r="H3" s="125"/>
      <c r="I3" s="126"/>
      <c r="J3" s="126"/>
      <c r="K3" s="127"/>
      <c r="L3" s="127"/>
      <c r="M3" s="127"/>
      <c r="N3" s="126"/>
      <c r="O3" s="126"/>
      <c r="P3" s="126"/>
    </row>
    <row r="4" spans="1:18" ht="43.5" customHeight="1" thickBot="1" x14ac:dyDescent="0.4">
      <c r="G4" s="124" t="s">
        <v>82</v>
      </c>
      <c r="H4" s="126"/>
      <c r="I4" s="126"/>
      <c r="J4" s="126"/>
      <c r="K4" s="127"/>
      <c r="L4" s="127"/>
      <c r="M4" s="127"/>
      <c r="N4" s="128"/>
      <c r="O4" s="128"/>
      <c r="P4" s="128"/>
      <c r="Q4" s="73"/>
      <c r="R4" s="73"/>
    </row>
    <row r="5" spans="1:18" ht="47.25" customHeight="1" thickTop="1" thickBot="1" x14ac:dyDescent="0.3">
      <c r="A5" s="136" t="s">
        <v>85</v>
      </c>
      <c r="B5" s="137"/>
      <c r="D5" s="132"/>
      <c r="E5" s="132"/>
      <c r="G5" s="133" t="s">
        <v>46</v>
      </c>
      <c r="H5" s="134"/>
      <c r="I5" s="134"/>
      <c r="J5" s="134"/>
      <c r="K5" s="134"/>
      <c r="L5" s="134"/>
      <c r="M5" s="135"/>
    </row>
    <row r="6" spans="1:18" s="1" customFormat="1" ht="50.1" customHeight="1" thickBot="1" x14ac:dyDescent="0.25">
      <c r="A6" s="174" t="s">
        <v>92</v>
      </c>
      <c r="B6" s="175"/>
      <c r="D6" s="138" t="s">
        <v>10</v>
      </c>
      <c r="E6" s="139"/>
      <c r="G6" s="140" t="s">
        <v>26</v>
      </c>
      <c r="H6" s="141"/>
      <c r="I6" s="141"/>
      <c r="J6" s="141"/>
      <c r="K6" s="142"/>
      <c r="L6" s="59"/>
      <c r="M6" s="55" t="s">
        <v>18</v>
      </c>
    </row>
    <row r="7" spans="1:18" s="1" customFormat="1" ht="15" customHeight="1" x14ac:dyDescent="0.2">
      <c r="A7" s="20" t="s">
        <v>19</v>
      </c>
      <c r="B7" s="78">
        <v>26352.560000000001</v>
      </c>
      <c r="D7" s="16"/>
      <c r="E7" s="18"/>
      <c r="G7" s="32"/>
      <c r="H7" s="33"/>
      <c r="I7" s="33"/>
      <c r="J7" s="33"/>
      <c r="K7" s="62"/>
      <c r="L7" s="54"/>
      <c r="M7" s="57"/>
    </row>
    <row r="8" spans="1:18" s="1" customFormat="1" ht="15" customHeight="1" x14ac:dyDescent="0.2">
      <c r="A8" s="21" t="s">
        <v>20</v>
      </c>
      <c r="B8" s="79">
        <v>15606.1</v>
      </c>
      <c r="D8" s="17"/>
      <c r="E8" s="19"/>
      <c r="G8" s="32"/>
      <c r="H8" s="33"/>
      <c r="I8" s="33"/>
      <c r="J8" s="33"/>
      <c r="K8" s="62"/>
      <c r="L8" s="54"/>
      <c r="M8" s="46"/>
    </row>
    <row r="9" spans="1:18" s="1" customFormat="1" ht="15" customHeight="1" x14ac:dyDescent="0.2">
      <c r="A9" s="11" t="s">
        <v>21</v>
      </c>
      <c r="B9" s="45">
        <f>B7+B8</f>
        <v>41958.66</v>
      </c>
      <c r="D9" s="11" t="s">
        <v>5</v>
      </c>
      <c r="E9" s="80">
        <v>175000</v>
      </c>
      <c r="G9" s="11" t="s">
        <v>5</v>
      </c>
      <c r="H9" s="2"/>
      <c r="I9" s="2"/>
      <c r="J9" s="2"/>
      <c r="K9" s="81">
        <v>92000</v>
      </c>
      <c r="L9" s="88" t="s">
        <v>31</v>
      </c>
      <c r="M9" s="47">
        <f>B9+E9+K9</f>
        <v>308958.66000000003</v>
      </c>
      <c r="N9" s="99"/>
    </row>
    <row r="10" spans="1:18" s="1" customFormat="1" ht="15" customHeight="1" x14ac:dyDescent="0.2">
      <c r="A10" s="34" t="s">
        <v>67</v>
      </c>
      <c r="B10" s="9">
        <f>0.2*B9</f>
        <v>8391.7320000000018</v>
      </c>
      <c r="D10" s="34" t="s">
        <v>67</v>
      </c>
      <c r="E10" s="9">
        <f>0.2*E9</f>
        <v>35000</v>
      </c>
      <c r="G10" s="34" t="s">
        <v>67</v>
      </c>
      <c r="H10" s="2"/>
      <c r="I10" s="2"/>
      <c r="J10" s="2"/>
      <c r="K10" s="9">
        <f>+K9*0.2</f>
        <v>18400</v>
      </c>
      <c r="L10" s="54"/>
      <c r="M10" s="53"/>
    </row>
    <row r="11" spans="1:18" s="1" customFormat="1" ht="15" customHeight="1" x14ac:dyDescent="0.2">
      <c r="A11" s="11" t="s">
        <v>6</v>
      </c>
      <c r="B11" s="60">
        <f>B10+B9</f>
        <v>50350.392000000007</v>
      </c>
      <c r="D11" s="36" t="s">
        <v>6</v>
      </c>
      <c r="E11" s="61">
        <f>E10+E9</f>
        <v>210000</v>
      </c>
      <c r="G11" s="36" t="s">
        <v>6</v>
      </c>
      <c r="H11" s="39"/>
      <c r="I11" s="39"/>
      <c r="J11" s="39"/>
      <c r="K11" s="61">
        <f>+K9+K10</f>
        <v>110400</v>
      </c>
      <c r="L11" s="88" t="s">
        <v>32</v>
      </c>
      <c r="M11" s="47">
        <f>B11+E11+K11</f>
        <v>370750.39199999999</v>
      </c>
      <c r="N11" s="99"/>
    </row>
    <row r="12" spans="1:18" s="1" customFormat="1" ht="24.95" customHeight="1" x14ac:dyDescent="0.2">
      <c r="A12" s="8" t="s">
        <v>15</v>
      </c>
      <c r="B12" s="51">
        <f>B7*35%</f>
        <v>9223.3960000000006</v>
      </c>
      <c r="D12" s="29"/>
      <c r="E12" s="30"/>
      <c r="G12" s="31"/>
      <c r="H12" s="26"/>
      <c r="I12" s="26"/>
      <c r="J12" s="43"/>
      <c r="K12" s="63"/>
      <c r="L12" s="54"/>
      <c r="M12" s="46"/>
    </row>
    <row r="13" spans="1:18" s="1" customFormat="1" ht="24.95" customHeight="1" x14ac:dyDescent="0.2">
      <c r="A13" s="8" t="s">
        <v>16</v>
      </c>
      <c r="B13" s="27">
        <f>B8*50%</f>
        <v>7803.05</v>
      </c>
      <c r="D13" s="37"/>
      <c r="E13" s="38"/>
      <c r="G13" s="40"/>
      <c r="H13" s="41"/>
      <c r="I13" s="41"/>
      <c r="J13" s="42"/>
      <c r="K13" s="64"/>
      <c r="L13" s="54"/>
      <c r="M13" s="46"/>
    </row>
    <row r="14" spans="1:18" s="1" customFormat="1" ht="15" customHeight="1" thickBot="1" x14ac:dyDescent="0.25">
      <c r="A14" s="28" t="s">
        <v>14</v>
      </c>
      <c r="B14" s="27">
        <f>B10</f>
        <v>8391.7320000000018</v>
      </c>
      <c r="D14" s="25"/>
      <c r="E14" s="27"/>
      <c r="G14" s="25"/>
      <c r="H14" s="26"/>
      <c r="I14" s="26"/>
      <c r="J14" s="26"/>
      <c r="K14" s="27"/>
      <c r="L14" s="54"/>
      <c r="M14" s="56"/>
    </row>
    <row r="15" spans="1:18" s="1" customFormat="1" ht="24.95" customHeight="1" thickBot="1" x14ac:dyDescent="0.25">
      <c r="A15" s="35" t="s">
        <v>17</v>
      </c>
      <c r="B15" s="50">
        <f>B14+B13+B12</f>
        <v>25418.178000000004</v>
      </c>
      <c r="D15" s="35" t="s">
        <v>66</v>
      </c>
      <c r="E15" s="49">
        <f>1*E9+E10</f>
        <v>210000</v>
      </c>
      <c r="G15" s="44" t="s">
        <v>0</v>
      </c>
      <c r="H15" s="26"/>
      <c r="I15" s="26"/>
      <c r="J15" s="26"/>
      <c r="K15" s="65">
        <f>K9*0.35</f>
        <v>32199.999999999996</v>
      </c>
      <c r="L15" s="82" t="s">
        <v>22</v>
      </c>
      <c r="M15" s="83">
        <f>B15+E15+K15</f>
        <v>267618.17800000001</v>
      </c>
    </row>
    <row r="16" spans="1:18" s="1" customFormat="1" ht="24.95" customHeight="1" thickBot="1" x14ac:dyDescent="0.25">
      <c r="A16" s="7"/>
      <c r="B16" s="9"/>
      <c r="D16" s="90" t="s">
        <v>11</v>
      </c>
      <c r="E16" s="92">
        <v>0</v>
      </c>
      <c r="G16" s="90" t="s">
        <v>1</v>
      </c>
      <c r="H16" s="52"/>
      <c r="I16" s="52"/>
      <c r="J16" s="52"/>
      <c r="K16" s="92">
        <f>K9*0.35</f>
        <v>32199.999999999996</v>
      </c>
      <c r="L16" s="84" t="s">
        <v>23</v>
      </c>
      <c r="M16" s="85">
        <f>E16+K16</f>
        <v>32199.999999999996</v>
      </c>
    </row>
    <row r="17" spans="1:15" s="1" customFormat="1" ht="24.95" customHeight="1" x14ac:dyDescent="0.2">
      <c r="A17" s="22"/>
      <c r="B17" s="10"/>
      <c r="D17" s="7"/>
      <c r="E17" s="10"/>
      <c r="G17" s="145" t="s">
        <v>7</v>
      </c>
      <c r="H17" s="146"/>
      <c r="I17" s="146"/>
      <c r="J17" s="146"/>
      <c r="K17" s="69">
        <f>K9*0.3+K10</f>
        <v>46000</v>
      </c>
      <c r="L17" s="54"/>
      <c r="M17" s="57"/>
      <c r="N17" s="58"/>
      <c r="O17" s="58"/>
    </row>
    <row r="18" spans="1:15" s="1" customFormat="1" ht="11.25" x14ac:dyDescent="0.2">
      <c r="A18" s="22"/>
      <c r="B18" s="10"/>
      <c r="D18" s="7"/>
      <c r="E18" s="10"/>
      <c r="G18" s="12"/>
      <c r="H18" s="4"/>
      <c r="I18" s="4"/>
      <c r="J18" s="4"/>
      <c r="K18" s="66"/>
      <c r="L18" s="54"/>
      <c r="M18" s="46"/>
    </row>
    <row r="19" spans="1:15" s="1" customFormat="1" ht="24.95" customHeight="1" x14ac:dyDescent="0.2">
      <c r="A19" s="22"/>
      <c r="B19" s="10"/>
      <c r="D19" s="22"/>
      <c r="E19" s="10"/>
      <c r="G19" s="147" t="s">
        <v>8</v>
      </c>
      <c r="H19" s="148"/>
      <c r="I19" s="148"/>
      <c r="J19" s="148"/>
      <c r="K19" s="71">
        <f>K20/1.196</f>
        <v>2508.361204013378</v>
      </c>
      <c r="L19" s="54"/>
      <c r="M19" s="46"/>
    </row>
    <row r="20" spans="1:15" s="1" customFormat="1" ht="15" customHeight="1" x14ac:dyDescent="0.2">
      <c r="A20" s="22"/>
      <c r="B20" s="10"/>
      <c r="D20" s="22"/>
      <c r="E20" s="10"/>
      <c r="G20" s="13" t="s">
        <v>2</v>
      </c>
      <c r="H20" s="5"/>
      <c r="I20" s="5"/>
      <c r="J20" s="5"/>
      <c r="K20" s="67">
        <v>3000</v>
      </c>
      <c r="L20" s="54"/>
      <c r="M20" s="46"/>
    </row>
    <row r="21" spans="1:15" s="1" customFormat="1" ht="24.95" customHeight="1" x14ac:dyDescent="0.2">
      <c r="A21" s="23"/>
      <c r="B21" s="24"/>
      <c r="D21" s="95"/>
      <c r="E21" s="24"/>
      <c r="G21" s="143" t="s">
        <v>9</v>
      </c>
      <c r="H21" s="144"/>
      <c r="I21" s="144"/>
      <c r="J21" s="144"/>
      <c r="K21" s="68"/>
      <c r="L21" s="54"/>
      <c r="M21" s="46"/>
    </row>
    <row r="22" spans="1:15" s="1" customFormat="1" ht="15" customHeight="1" x14ac:dyDescent="0.2">
      <c r="A22" s="23"/>
      <c r="B22" s="24"/>
      <c r="D22" s="23"/>
      <c r="E22" s="24"/>
      <c r="G22" s="14" t="s">
        <v>3</v>
      </c>
      <c r="H22" s="6"/>
      <c r="I22" s="6"/>
      <c r="J22" s="6"/>
      <c r="K22" s="68">
        <v>5000</v>
      </c>
      <c r="L22" s="54"/>
      <c r="M22" s="46"/>
    </row>
    <row r="23" spans="1:15" s="1" customFormat="1" ht="15" customHeight="1" x14ac:dyDescent="0.2">
      <c r="A23" s="23"/>
      <c r="B23" s="24"/>
      <c r="D23" s="23"/>
      <c r="E23" s="24"/>
      <c r="G23" s="15" t="s">
        <v>4</v>
      </c>
      <c r="H23" s="3"/>
      <c r="I23" s="3"/>
      <c r="J23" s="3"/>
      <c r="K23" s="69">
        <f>K20+K22</f>
        <v>8000</v>
      </c>
      <c r="L23" s="54"/>
      <c r="M23" s="46"/>
    </row>
    <row r="24" spans="1:15" s="1" customFormat="1" ht="12" thickBot="1" x14ac:dyDescent="0.25">
      <c r="A24" s="23"/>
      <c r="B24" s="24"/>
      <c r="D24" s="23"/>
      <c r="E24" s="24"/>
      <c r="G24" s="12"/>
      <c r="H24" s="4"/>
      <c r="I24" s="4"/>
      <c r="J24" s="4"/>
      <c r="K24" s="70"/>
      <c r="L24" s="54"/>
      <c r="M24" s="56"/>
    </row>
    <row r="25" spans="1:15" s="1" customFormat="1" ht="30" customHeight="1" thickBot="1" x14ac:dyDescent="0.25">
      <c r="A25" s="91" t="s">
        <v>13</v>
      </c>
      <c r="B25" s="93">
        <f>B11-B15</f>
        <v>24932.214000000004</v>
      </c>
      <c r="D25" s="91" t="s">
        <v>13</v>
      </c>
      <c r="E25" s="93">
        <f>0*E9</f>
        <v>0</v>
      </c>
      <c r="G25" s="149" t="s">
        <v>25</v>
      </c>
      <c r="H25" s="150"/>
      <c r="I25" s="150"/>
      <c r="J25" s="150"/>
      <c r="K25" s="94">
        <f>K17+K23</f>
        <v>54000</v>
      </c>
      <c r="L25" s="86" t="s">
        <v>24</v>
      </c>
      <c r="M25" s="87">
        <f>B25+E25+K25</f>
        <v>78932.214000000007</v>
      </c>
    </row>
    <row r="26" spans="1:15" s="104" customFormat="1" ht="24.95" customHeight="1" thickBot="1" x14ac:dyDescent="0.25">
      <c r="A26" s="102"/>
      <c r="B26" s="103"/>
      <c r="D26" s="108"/>
      <c r="E26" s="103"/>
      <c r="G26" s="105"/>
      <c r="H26" s="105"/>
      <c r="I26" s="105"/>
      <c r="J26" s="105"/>
      <c r="K26" s="103"/>
      <c r="L26" s="106"/>
      <c r="M26" s="107"/>
    </row>
    <row r="27" spans="1:15" ht="98.25" customHeight="1" thickTop="1" thickBot="1" x14ac:dyDescent="0.35">
      <c r="A27" s="130" t="s">
        <v>86</v>
      </c>
      <c r="B27" s="131"/>
      <c r="D27" s="132"/>
      <c r="E27" s="132"/>
      <c r="G27" s="133" t="s">
        <v>46</v>
      </c>
      <c r="H27" s="134"/>
      <c r="I27" s="134"/>
      <c r="J27" s="134"/>
      <c r="K27" s="134"/>
      <c r="L27" s="134"/>
      <c r="M27" s="135"/>
    </row>
    <row r="28" spans="1:15" s="1" customFormat="1" ht="50.1" customHeight="1" thickBot="1" x14ac:dyDescent="0.25">
      <c r="A28" s="151" t="s">
        <v>12</v>
      </c>
      <c r="B28" s="152"/>
      <c r="D28" s="138" t="s">
        <v>10</v>
      </c>
      <c r="E28" s="139"/>
      <c r="G28" s="140" t="s">
        <v>26</v>
      </c>
      <c r="H28" s="141"/>
      <c r="I28" s="141"/>
      <c r="J28" s="141"/>
      <c r="K28" s="142"/>
      <c r="L28" s="59"/>
      <c r="M28" s="55" t="s">
        <v>18</v>
      </c>
    </row>
    <row r="29" spans="1:15" s="1" customFormat="1" ht="15" customHeight="1" x14ac:dyDescent="0.2">
      <c r="A29" s="20" t="s">
        <v>19</v>
      </c>
      <c r="B29" s="78">
        <v>0</v>
      </c>
      <c r="D29" s="16"/>
      <c r="E29" s="18"/>
      <c r="G29" s="32"/>
      <c r="H29" s="33"/>
      <c r="I29" s="33"/>
      <c r="J29" s="33"/>
      <c r="K29" s="62"/>
      <c r="L29" s="54"/>
      <c r="M29" s="57"/>
    </row>
    <row r="30" spans="1:15" s="1" customFormat="1" ht="15" customHeight="1" x14ac:dyDescent="0.2">
      <c r="A30" s="21" t="s">
        <v>20</v>
      </c>
      <c r="B30" s="79">
        <v>0</v>
      </c>
      <c r="D30" s="17"/>
      <c r="E30" s="19"/>
      <c r="G30" s="32"/>
      <c r="H30" s="33"/>
      <c r="I30" s="33"/>
      <c r="J30" s="33"/>
      <c r="K30" s="62"/>
      <c r="L30" s="54"/>
      <c r="M30" s="46"/>
    </row>
    <row r="31" spans="1:15" s="1" customFormat="1" ht="15" customHeight="1" x14ac:dyDescent="0.2">
      <c r="A31" s="11" t="s">
        <v>21</v>
      </c>
      <c r="B31" s="45">
        <f>B29+B30</f>
        <v>0</v>
      </c>
      <c r="D31" s="11" t="s">
        <v>5</v>
      </c>
      <c r="E31" s="80">
        <v>35500</v>
      </c>
      <c r="G31" s="11" t="s">
        <v>5</v>
      </c>
      <c r="H31" s="2"/>
      <c r="I31" s="2"/>
      <c r="J31" s="2"/>
      <c r="K31" s="81">
        <v>6500</v>
      </c>
      <c r="L31" s="88" t="s">
        <v>31</v>
      </c>
      <c r="M31" s="47">
        <f>B31+E31+K31</f>
        <v>42000</v>
      </c>
      <c r="N31" s="99"/>
    </row>
    <row r="32" spans="1:15" s="1" customFormat="1" ht="15" customHeight="1" x14ac:dyDescent="0.2">
      <c r="A32" s="34" t="s">
        <v>67</v>
      </c>
      <c r="B32" s="9">
        <f>0.2*B31</f>
        <v>0</v>
      </c>
      <c r="D32" s="34" t="s">
        <v>67</v>
      </c>
      <c r="E32" s="9">
        <f>0.2*E31</f>
        <v>7100</v>
      </c>
      <c r="G32" s="34" t="s">
        <v>67</v>
      </c>
      <c r="H32" s="2"/>
      <c r="I32" s="2"/>
      <c r="J32" s="2"/>
      <c r="K32" s="9">
        <f>+K31*0.2</f>
        <v>1300</v>
      </c>
      <c r="L32" s="54"/>
      <c r="M32" s="53"/>
    </row>
    <row r="33" spans="1:15" s="1" customFormat="1" ht="15" customHeight="1" x14ac:dyDescent="0.2">
      <c r="A33" s="11" t="s">
        <v>6</v>
      </c>
      <c r="B33" s="60">
        <f>B32+B31</f>
        <v>0</v>
      </c>
      <c r="D33" s="36" t="s">
        <v>6</v>
      </c>
      <c r="E33" s="61">
        <f>E32+E31</f>
        <v>42600</v>
      </c>
      <c r="G33" s="36" t="s">
        <v>6</v>
      </c>
      <c r="H33" s="39"/>
      <c r="I33" s="39"/>
      <c r="J33" s="39"/>
      <c r="K33" s="61">
        <f>+K31+K32</f>
        <v>7800</v>
      </c>
      <c r="L33" s="88" t="s">
        <v>32</v>
      </c>
      <c r="M33" s="47">
        <f>B33+E33+K33</f>
        <v>50400</v>
      </c>
      <c r="N33" s="99"/>
    </row>
    <row r="34" spans="1:15" s="1" customFormat="1" ht="24.95" customHeight="1" x14ac:dyDescent="0.2">
      <c r="A34" s="8" t="s">
        <v>15</v>
      </c>
      <c r="B34" s="51">
        <f>B29*35%</f>
        <v>0</v>
      </c>
      <c r="D34" s="29"/>
      <c r="E34" s="30"/>
      <c r="G34" s="31"/>
      <c r="H34" s="26"/>
      <c r="I34" s="26"/>
      <c r="J34" s="43"/>
      <c r="K34" s="63"/>
      <c r="L34" s="54"/>
      <c r="M34" s="46"/>
    </row>
    <row r="35" spans="1:15" s="1" customFormat="1" ht="24.95" customHeight="1" x14ac:dyDescent="0.2">
      <c r="A35" s="8" t="s">
        <v>16</v>
      </c>
      <c r="B35" s="27">
        <f>B30*50%</f>
        <v>0</v>
      </c>
      <c r="D35" s="37"/>
      <c r="E35" s="38"/>
      <c r="G35" s="40"/>
      <c r="H35" s="41"/>
      <c r="I35" s="41"/>
      <c r="J35" s="42"/>
      <c r="K35" s="64"/>
      <c r="L35" s="54"/>
      <c r="M35" s="46"/>
    </row>
    <row r="36" spans="1:15" s="1" customFormat="1" ht="15" customHeight="1" thickBot="1" x14ac:dyDescent="0.25">
      <c r="A36" s="28" t="s">
        <v>14</v>
      </c>
      <c r="B36" s="27">
        <f>B32</f>
        <v>0</v>
      </c>
      <c r="D36" s="25"/>
      <c r="E36" s="27"/>
      <c r="G36" s="25"/>
      <c r="H36" s="26"/>
      <c r="I36" s="26"/>
      <c r="J36" s="26"/>
      <c r="K36" s="27"/>
      <c r="L36" s="54"/>
      <c r="M36" s="56"/>
    </row>
    <row r="37" spans="1:15" s="1" customFormat="1" ht="24.95" customHeight="1" thickBot="1" x14ac:dyDescent="0.25">
      <c r="A37" s="35" t="s">
        <v>17</v>
      </c>
      <c r="B37" s="50">
        <f>B36+B35+B34</f>
        <v>0</v>
      </c>
      <c r="D37" s="35" t="s">
        <v>66</v>
      </c>
      <c r="E37" s="49">
        <f>1*E31+E32</f>
        <v>42600</v>
      </c>
      <c r="G37" s="44" t="s">
        <v>0</v>
      </c>
      <c r="H37" s="26"/>
      <c r="I37" s="26"/>
      <c r="J37" s="26"/>
      <c r="K37" s="65">
        <f>K31*0.35</f>
        <v>2275</v>
      </c>
      <c r="L37" s="82" t="s">
        <v>22</v>
      </c>
      <c r="M37" s="83">
        <f>B37+E37+K37</f>
        <v>44875</v>
      </c>
    </row>
    <row r="38" spans="1:15" s="1" customFormat="1" ht="24.95" customHeight="1" thickBot="1" x14ac:dyDescent="0.25">
      <c r="A38" s="7"/>
      <c r="B38" s="9"/>
      <c r="D38" s="90" t="s">
        <v>11</v>
      </c>
      <c r="E38" s="92">
        <v>0</v>
      </c>
      <c r="G38" s="90" t="s">
        <v>1</v>
      </c>
      <c r="H38" s="52"/>
      <c r="I38" s="52"/>
      <c r="J38" s="52"/>
      <c r="K38" s="92">
        <f>K31*0.35</f>
        <v>2275</v>
      </c>
      <c r="L38" s="84" t="s">
        <v>23</v>
      </c>
      <c r="M38" s="85">
        <f>E38+K38</f>
        <v>2275</v>
      </c>
    </row>
    <row r="39" spans="1:15" s="1" customFormat="1" ht="24.95" customHeight="1" x14ac:dyDescent="0.2">
      <c r="A39" s="22"/>
      <c r="B39" s="10"/>
      <c r="D39" s="7"/>
      <c r="E39" s="10"/>
      <c r="G39" s="145" t="s">
        <v>7</v>
      </c>
      <c r="H39" s="146"/>
      <c r="I39" s="146"/>
      <c r="J39" s="146"/>
      <c r="K39" s="69">
        <f>K31*0.3+K32</f>
        <v>3250</v>
      </c>
      <c r="L39" s="54"/>
      <c r="M39" s="57"/>
      <c r="N39" s="58"/>
      <c r="O39" s="58"/>
    </row>
    <row r="40" spans="1:15" s="1" customFormat="1" ht="11.25" x14ac:dyDescent="0.2">
      <c r="A40" s="22"/>
      <c r="B40" s="10"/>
      <c r="D40" s="7"/>
      <c r="E40" s="10"/>
      <c r="G40" s="12"/>
      <c r="H40" s="4"/>
      <c r="I40" s="4"/>
      <c r="J40" s="4"/>
      <c r="K40" s="66"/>
      <c r="L40" s="54"/>
      <c r="M40" s="46"/>
    </row>
    <row r="41" spans="1:15" s="1" customFormat="1" ht="24.95" customHeight="1" x14ac:dyDescent="0.2">
      <c r="A41" s="22"/>
      <c r="B41" s="10"/>
      <c r="D41" s="22"/>
      <c r="E41" s="10"/>
      <c r="G41" s="147" t="s">
        <v>8</v>
      </c>
      <c r="H41" s="148"/>
      <c r="I41" s="148"/>
      <c r="J41" s="148"/>
      <c r="K41" s="71">
        <f>K42/1.196</f>
        <v>1254.180602006689</v>
      </c>
      <c r="L41" s="54"/>
      <c r="M41" s="46"/>
    </row>
    <row r="42" spans="1:15" s="1" customFormat="1" ht="15" customHeight="1" x14ac:dyDescent="0.2">
      <c r="A42" s="22"/>
      <c r="B42" s="10"/>
      <c r="D42" s="22"/>
      <c r="E42" s="10"/>
      <c r="G42" s="13" t="s">
        <v>2</v>
      </c>
      <c r="H42" s="5"/>
      <c r="I42" s="5"/>
      <c r="J42" s="5"/>
      <c r="K42" s="67">
        <v>1500</v>
      </c>
      <c r="L42" s="54"/>
      <c r="M42" s="46"/>
    </row>
    <row r="43" spans="1:15" s="1" customFormat="1" ht="24.95" customHeight="1" x14ac:dyDescent="0.2">
      <c r="A43" s="23"/>
      <c r="B43" s="24"/>
      <c r="D43" s="95"/>
      <c r="E43" s="24"/>
      <c r="G43" s="143" t="s">
        <v>9</v>
      </c>
      <c r="H43" s="144"/>
      <c r="I43" s="144"/>
      <c r="J43" s="144"/>
      <c r="K43" s="68"/>
      <c r="L43" s="54"/>
      <c r="M43" s="46"/>
    </row>
    <row r="44" spans="1:15" s="1" customFormat="1" ht="15" customHeight="1" x14ac:dyDescent="0.2">
      <c r="A44" s="23"/>
      <c r="B44" s="24"/>
      <c r="D44" s="23"/>
      <c r="E44" s="24"/>
      <c r="G44" s="14" t="s">
        <v>3</v>
      </c>
      <c r="H44" s="6"/>
      <c r="I44" s="6"/>
      <c r="J44" s="6"/>
      <c r="K44" s="68">
        <v>1500</v>
      </c>
      <c r="L44" s="54"/>
      <c r="M44" s="46"/>
    </row>
    <row r="45" spans="1:15" s="1" customFormat="1" ht="15" customHeight="1" x14ac:dyDescent="0.2">
      <c r="A45" s="23"/>
      <c r="B45" s="24"/>
      <c r="D45" s="23"/>
      <c r="E45" s="24"/>
      <c r="G45" s="15" t="s">
        <v>4</v>
      </c>
      <c r="H45" s="3"/>
      <c r="I45" s="3"/>
      <c r="J45" s="3"/>
      <c r="K45" s="69">
        <f>K42+K44</f>
        <v>3000</v>
      </c>
      <c r="L45" s="54"/>
      <c r="M45" s="46"/>
    </row>
    <row r="46" spans="1:15" s="1" customFormat="1" ht="12" thickBot="1" x14ac:dyDescent="0.25">
      <c r="A46" s="23"/>
      <c r="B46" s="24"/>
      <c r="D46" s="23"/>
      <c r="E46" s="24"/>
      <c r="G46" s="12"/>
      <c r="H46" s="4"/>
      <c r="I46" s="4"/>
      <c r="J46" s="4"/>
      <c r="K46" s="70"/>
      <c r="L46" s="54"/>
      <c r="M46" s="56"/>
    </row>
    <row r="47" spans="1:15" s="1" customFormat="1" ht="30" customHeight="1" thickBot="1" x14ac:dyDescent="0.25">
      <c r="A47" s="91" t="s">
        <v>13</v>
      </c>
      <c r="B47" s="93">
        <f>B33-B37</f>
        <v>0</v>
      </c>
      <c r="D47" s="91" t="s">
        <v>13</v>
      </c>
      <c r="E47" s="93">
        <f>0*E31</f>
        <v>0</v>
      </c>
      <c r="G47" s="149" t="s">
        <v>25</v>
      </c>
      <c r="H47" s="150"/>
      <c r="I47" s="150"/>
      <c r="J47" s="150"/>
      <c r="K47" s="94">
        <f>K39+K45</f>
        <v>6250</v>
      </c>
      <c r="L47" s="86" t="s">
        <v>24</v>
      </c>
      <c r="M47" s="87">
        <f>B47+E47+K47</f>
        <v>6250</v>
      </c>
    </row>
    <row r="48" spans="1:15" s="104" customFormat="1" ht="24.95" customHeight="1" thickBot="1" x14ac:dyDescent="0.25">
      <c r="A48" s="102"/>
      <c r="B48" s="103"/>
      <c r="D48" s="102"/>
      <c r="E48" s="103"/>
      <c r="G48" s="105"/>
      <c r="H48" s="105"/>
      <c r="I48" s="105"/>
      <c r="J48" s="105"/>
      <c r="K48" s="103"/>
      <c r="L48" s="106"/>
      <c r="M48" s="107"/>
    </row>
    <row r="49" spans="1:15" ht="61.5" customHeight="1" thickTop="1" thickBot="1" x14ac:dyDescent="0.3">
      <c r="A49" s="155" t="s">
        <v>84</v>
      </c>
      <c r="B49" s="156"/>
      <c r="D49" s="132"/>
      <c r="E49" s="132"/>
      <c r="G49" s="133" t="s">
        <v>48</v>
      </c>
      <c r="H49" s="134"/>
      <c r="I49" s="134"/>
      <c r="J49" s="134"/>
      <c r="K49" s="134"/>
      <c r="L49" s="134"/>
      <c r="M49" s="135"/>
    </row>
    <row r="50" spans="1:15" s="1" customFormat="1" ht="50.1" customHeight="1" thickBot="1" x14ac:dyDescent="0.25">
      <c r="A50" s="151" t="s">
        <v>12</v>
      </c>
      <c r="B50" s="152"/>
      <c r="D50" s="138" t="s">
        <v>10</v>
      </c>
      <c r="E50" s="139"/>
      <c r="G50" s="140" t="s">
        <v>26</v>
      </c>
      <c r="H50" s="141"/>
      <c r="I50" s="141"/>
      <c r="J50" s="141"/>
      <c r="K50" s="142"/>
      <c r="L50" s="59"/>
      <c r="M50" s="55" t="s">
        <v>18</v>
      </c>
    </row>
    <row r="51" spans="1:15" s="1" customFormat="1" ht="15" customHeight="1" x14ac:dyDescent="0.2">
      <c r="A51" s="20" t="s">
        <v>19</v>
      </c>
      <c r="B51" s="78">
        <v>0</v>
      </c>
      <c r="D51" s="16"/>
      <c r="E51" s="18"/>
      <c r="G51" s="32"/>
      <c r="H51" s="33"/>
      <c r="I51" s="33"/>
      <c r="J51" s="33"/>
      <c r="K51" s="62"/>
      <c r="L51" s="54"/>
      <c r="M51" s="57"/>
    </row>
    <row r="52" spans="1:15" s="1" customFormat="1" ht="15" customHeight="1" x14ac:dyDescent="0.2">
      <c r="A52" s="21" t="s">
        <v>20</v>
      </c>
      <c r="B52" s="79">
        <v>0</v>
      </c>
      <c r="D52" s="17"/>
      <c r="E52" s="19"/>
      <c r="G52" s="32"/>
      <c r="H52" s="33"/>
      <c r="I52" s="33"/>
      <c r="J52" s="33"/>
      <c r="K52" s="62"/>
      <c r="L52" s="54"/>
      <c r="M52" s="46"/>
    </row>
    <row r="53" spans="1:15" s="1" customFormat="1" ht="15" customHeight="1" x14ac:dyDescent="0.2">
      <c r="A53" s="11" t="s">
        <v>21</v>
      </c>
      <c r="B53" s="45">
        <f>B51+B52</f>
        <v>0</v>
      </c>
      <c r="D53" s="11" t="s">
        <v>5</v>
      </c>
      <c r="E53" s="80">
        <v>23500</v>
      </c>
      <c r="G53" s="11" t="s">
        <v>5</v>
      </c>
      <c r="H53" s="2"/>
      <c r="I53" s="2"/>
      <c r="J53" s="2"/>
      <c r="K53" s="81">
        <v>23500</v>
      </c>
      <c r="L53" s="88" t="s">
        <v>31</v>
      </c>
      <c r="M53" s="47">
        <f>B53+E53+K53</f>
        <v>47000</v>
      </c>
    </row>
    <row r="54" spans="1:15" s="1" customFormat="1" ht="15" customHeight="1" x14ac:dyDescent="0.2">
      <c r="A54" s="34" t="s">
        <v>68</v>
      </c>
      <c r="B54" s="9">
        <f>0.2*B53</f>
        <v>0</v>
      </c>
      <c r="D54" s="34" t="s">
        <v>68</v>
      </c>
      <c r="E54" s="9">
        <f>0.2*E53</f>
        <v>4700</v>
      </c>
      <c r="G54" s="34" t="s">
        <v>68</v>
      </c>
      <c r="H54" s="2"/>
      <c r="I54" s="2"/>
      <c r="J54" s="2"/>
      <c r="K54" s="9">
        <f>+K53*0.2</f>
        <v>4700</v>
      </c>
      <c r="L54" s="54"/>
      <c r="M54" s="53"/>
    </row>
    <row r="55" spans="1:15" s="1" customFormat="1" ht="15" customHeight="1" x14ac:dyDescent="0.2">
      <c r="A55" s="11" t="s">
        <v>6</v>
      </c>
      <c r="B55" s="60">
        <f>B54+B53</f>
        <v>0</v>
      </c>
      <c r="D55" s="36" t="s">
        <v>6</v>
      </c>
      <c r="E55" s="61">
        <f>E54+E53</f>
        <v>28200</v>
      </c>
      <c r="G55" s="36" t="s">
        <v>6</v>
      </c>
      <c r="H55" s="39"/>
      <c r="I55" s="39"/>
      <c r="J55" s="39"/>
      <c r="K55" s="61">
        <f>+K53+K54</f>
        <v>28200</v>
      </c>
      <c r="L55" s="88" t="s">
        <v>32</v>
      </c>
      <c r="M55" s="47">
        <f>B55+E55+K55</f>
        <v>56400</v>
      </c>
      <c r="N55" s="99"/>
    </row>
    <row r="56" spans="1:15" s="1" customFormat="1" ht="24.95" customHeight="1" x14ac:dyDescent="0.2">
      <c r="A56" s="8" t="s">
        <v>15</v>
      </c>
      <c r="B56" s="51">
        <f>B51*35%</f>
        <v>0</v>
      </c>
      <c r="D56" s="29"/>
      <c r="E56" s="30"/>
      <c r="G56" s="31"/>
      <c r="H56" s="26"/>
      <c r="I56" s="26"/>
      <c r="J56" s="43"/>
      <c r="K56" s="63"/>
      <c r="L56" s="54"/>
      <c r="M56" s="46"/>
    </row>
    <row r="57" spans="1:15" s="1" customFormat="1" ht="24.95" customHeight="1" x14ac:dyDescent="0.2">
      <c r="A57" s="8" t="s">
        <v>16</v>
      </c>
      <c r="B57" s="27">
        <f>B52*50%</f>
        <v>0</v>
      </c>
      <c r="D57" s="37"/>
      <c r="E57" s="38"/>
      <c r="G57" s="40"/>
      <c r="H57" s="41"/>
      <c r="I57" s="41"/>
      <c r="J57" s="42"/>
      <c r="K57" s="64"/>
      <c r="L57" s="54"/>
      <c r="M57" s="46"/>
    </row>
    <row r="58" spans="1:15" s="1" customFormat="1" ht="15" customHeight="1" thickBot="1" x14ac:dyDescent="0.25">
      <c r="A58" s="28" t="s">
        <v>14</v>
      </c>
      <c r="B58" s="27">
        <f>B54</f>
        <v>0</v>
      </c>
      <c r="D58" s="25"/>
      <c r="E58" s="27"/>
      <c r="G58" s="25"/>
      <c r="H58" s="26"/>
      <c r="I58" s="26"/>
      <c r="J58" s="26"/>
      <c r="K58" s="27"/>
      <c r="L58" s="54"/>
      <c r="M58" s="56"/>
    </row>
    <row r="59" spans="1:15" s="1" customFormat="1" ht="24.95" customHeight="1" thickBot="1" x14ac:dyDescent="0.25">
      <c r="A59" s="35" t="s">
        <v>17</v>
      </c>
      <c r="B59" s="50">
        <f>B58+B57+B56</f>
        <v>0</v>
      </c>
      <c r="D59" s="35" t="s">
        <v>61</v>
      </c>
      <c r="E59" s="49">
        <f>0.35*E53+E54</f>
        <v>12925</v>
      </c>
      <c r="G59" s="44" t="s">
        <v>34</v>
      </c>
      <c r="H59" s="26"/>
      <c r="I59" s="26"/>
      <c r="J59" s="26"/>
      <c r="K59" s="65">
        <f>K53*0.15</f>
        <v>3525</v>
      </c>
      <c r="L59" s="82" t="s">
        <v>22</v>
      </c>
      <c r="M59" s="83">
        <f>B59+E59+K59</f>
        <v>16450</v>
      </c>
    </row>
    <row r="60" spans="1:15" s="1" customFormat="1" ht="24.95" customHeight="1" thickBot="1" x14ac:dyDescent="0.25">
      <c r="A60" s="7"/>
      <c r="B60" s="9"/>
      <c r="D60" s="90" t="s">
        <v>11</v>
      </c>
      <c r="E60" s="92">
        <f>+E53*0</f>
        <v>0</v>
      </c>
      <c r="G60" s="90" t="s">
        <v>11</v>
      </c>
      <c r="H60" s="52"/>
      <c r="I60" s="52"/>
      <c r="J60" s="119"/>
      <c r="K60" s="92">
        <f>K53*0</f>
        <v>0</v>
      </c>
      <c r="L60" s="84" t="s">
        <v>23</v>
      </c>
      <c r="M60" s="85">
        <f>E60+K60</f>
        <v>0</v>
      </c>
    </row>
    <row r="61" spans="1:15" s="1" customFormat="1" ht="24.95" customHeight="1" x14ac:dyDescent="0.2">
      <c r="A61" s="22"/>
      <c r="B61" s="10"/>
      <c r="D61" s="7"/>
      <c r="E61" s="10"/>
      <c r="G61" s="145" t="s">
        <v>35</v>
      </c>
      <c r="H61" s="146"/>
      <c r="I61" s="146"/>
      <c r="J61" s="146"/>
      <c r="K61" s="69">
        <f>K53*0.85+K54</f>
        <v>24675</v>
      </c>
      <c r="L61" s="54"/>
      <c r="M61" s="57"/>
      <c r="N61" s="58"/>
      <c r="O61" s="58"/>
    </row>
    <row r="62" spans="1:15" s="1" customFormat="1" ht="11.25" x14ac:dyDescent="0.2">
      <c r="A62" s="22"/>
      <c r="B62" s="10"/>
      <c r="D62" s="7"/>
      <c r="E62" s="10"/>
      <c r="G62" s="12"/>
      <c r="H62" s="4"/>
      <c r="I62" s="4"/>
      <c r="J62" s="4"/>
      <c r="K62" s="66"/>
      <c r="L62" s="54"/>
      <c r="M62" s="46"/>
    </row>
    <row r="63" spans="1:15" s="1" customFormat="1" ht="24.95" customHeight="1" x14ac:dyDescent="0.2">
      <c r="A63" s="22"/>
      <c r="B63" s="10"/>
      <c r="D63" s="22"/>
      <c r="E63" s="10"/>
      <c r="G63" s="147" t="s">
        <v>8</v>
      </c>
      <c r="H63" s="148"/>
      <c r="I63" s="148"/>
      <c r="J63" s="148"/>
      <c r="K63" s="71">
        <f>K64/1.196</f>
        <v>0</v>
      </c>
      <c r="L63" s="54"/>
      <c r="M63" s="46"/>
    </row>
    <row r="64" spans="1:15" s="1" customFormat="1" ht="15" customHeight="1" x14ac:dyDescent="0.2">
      <c r="A64" s="22"/>
      <c r="B64" s="10"/>
      <c r="D64" s="22"/>
      <c r="E64" s="10"/>
      <c r="G64" s="13" t="s">
        <v>2</v>
      </c>
      <c r="H64" s="5"/>
      <c r="I64" s="5"/>
      <c r="J64" s="5"/>
      <c r="K64" s="67">
        <v>0</v>
      </c>
      <c r="L64" s="54"/>
      <c r="M64" s="46"/>
    </row>
    <row r="65" spans="1:14" s="1" customFormat="1" ht="24.95" customHeight="1" x14ac:dyDescent="0.2">
      <c r="A65" s="23"/>
      <c r="B65" s="24"/>
      <c r="D65" s="23"/>
      <c r="E65" s="24"/>
      <c r="G65" s="143" t="s">
        <v>9</v>
      </c>
      <c r="H65" s="144"/>
      <c r="I65" s="144"/>
      <c r="J65" s="144"/>
      <c r="K65" s="68"/>
      <c r="L65" s="54"/>
      <c r="M65" s="46"/>
    </row>
    <row r="66" spans="1:14" s="1" customFormat="1" ht="15" customHeight="1" x14ac:dyDescent="0.2">
      <c r="A66" s="23"/>
      <c r="B66" s="24"/>
      <c r="D66" s="23"/>
      <c r="E66" s="24"/>
      <c r="G66" s="14" t="s">
        <v>3</v>
      </c>
      <c r="H66" s="6"/>
      <c r="I66" s="6"/>
      <c r="J66" s="6"/>
      <c r="K66" s="68">
        <v>0</v>
      </c>
      <c r="L66" s="54"/>
      <c r="M66" s="46"/>
    </row>
    <row r="67" spans="1:14" s="1" customFormat="1" ht="15" customHeight="1" x14ac:dyDescent="0.2">
      <c r="A67" s="23"/>
      <c r="B67" s="24"/>
      <c r="D67" s="23"/>
      <c r="E67" s="24"/>
      <c r="G67" s="15" t="s">
        <v>4</v>
      </c>
      <c r="H67" s="3"/>
      <c r="I67" s="3"/>
      <c r="J67" s="3"/>
      <c r="K67" s="69">
        <f>K64+K66</f>
        <v>0</v>
      </c>
      <c r="L67" s="54"/>
      <c r="M67" s="46"/>
    </row>
    <row r="68" spans="1:14" s="1" customFormat="1" ht="12" thickBot="1" x14ac:dyDescent="0.25">
      <c r="A68" s="23"/>
      <c r="B68" s="24"/>
      <c r="D68" s="23"/>
      <c r="E68" s="24"/>
      <c r="G68" s="12"/>
      <c r="H68" s="4"/>
      <c r="I68" s="4"/>
      <c r="J68" s="4"/>
      <c r="K68" s="70"/>
      <c r="L68" s="54"/>
      <c r="M68" s="56"/>
    </row>
    <row r="69" spans="1:14" s="1" customFormat="1" ht="30" customHeight="1" thickBot="1" x14ac:dyDescent="0.25">
      <c r="A69" s="91" t="s">
        <v>13</v>
      </c>
      <c r="B69" s="93">
        <f>B55-B59</f>
        <v>0</v>
      </c>
      <c r="D69" s="91" t="s">
        <v>36</v>
      </c>
      <c r="E69" s="93">
        <f>0.65*E53</f>
        <v>15275</v>
      </c>
      <c r="G69" s="149" t="s">
        <v>25</v>
      </c>
      <c r="H69" s="150"/>
      <c r="I69" s="150"/>
      <c r="J69" s="150"/>
      <c r="K69" s="94">
        <f>K61+K67</f>
        <v>24675</v>
      </c>
      <c r="L69" s="86" t="s">
        <v>24</v>
      </c>
      <c r="M69" s="87">
        <f>B69+E69+K69</f>
        <v>39950</v>
      </c>
    </row>
    <row r="70" spans="1:14" s="104" customFormat="1" ht="24.95" customHeight="1" thickBot="1" x14ac:dyDescent="0.25">
      <c r="A70" s="102"/>
      <c r="B70" s="103"/>
      <c r="D70" s="102"/>
      <c r="E70" s="103"/>
      <c r="G70" s="105"/>
      <c r="H70" s="105"/>
      <c r="I70" s="105"/>
      <c r="J70" s="105"/>
      <c r="K70" s="103"/>
      <c r="L70" s="106"/>
      <c r="M70" s="107"/>
    </row>
    <row r="71" spans="1:14" ht="39.75" customHeight="1" thickBot="1" x14ac:dyDescent="0.3">
      <c r="A71" s="157" t="s">
        <v>87</v>
      </c>
      <c r="B71" s="158"/>
      <c r="C71" s="158"/>
      <c r="D71" s="158"/>
      <c r="E71" s="158"/>
      <c r="F71" s="115"/>
      <c r="G71" s="115"/>
      <c r="H71" s="115"/>
      <c r="I71" s="115"/>
      <c r="J71" s="115"/>
      <c r="K71" s="116"/>
      <c r="L71" s="153">
        <f>M11+K23+M33+K45+M55</f>
        <v>488550.39199999999</v>
      </c>
      <c r="M71" s="154"/>
    </row>
    <row r="72" spans="1:14" s="111" customFormat="1" ht="15.75" thickBot="1" x14ac:dyDescent="0.3">
      <c r="A72" s="109"/>
      <c r="B72" s="110"/>
      <c r="C72" s="110"/>
      <c r="D72" s="110"/>
      <c r="E72" s="110"/>
      <c r="F72" s="110"/>
      <c r="G72" s="110"/>
      <c r="H72" s="110"/>
      <c r="I72" s="110"/>
      <c r="J72" s="110"/>
      <c r="K72" s="110"/>
      <c r="L72" s="110"/>
      <c r="M72" s="110"/>
    </row>
    <row r="73" spans="1:14" ht="34.5" customHeight="1" thickBot="1" x14ac:dyDescent="0.3">
      <c r="A73" s="159" t="s">
        <v>88</v>
      </c>
      <c r="B73" s="160"/>
      <c r="C73" s="160"/>
      <c r="D73" s="160"/>
      <c r="E73" s="160"/>
      <c r="F73" s="117"/>
      <c r="G73" s="117"/>
      <c r="H73" s="117"/>
      <c r="I73" s="117"/>
      <c r="J73" s="117"/>
      <c r="K73" s="118"/>
      <c r="L73" s="161">
        <f>M15+M37+M59</f>
        <v>328943.17800000001</v>
      </c>
      <c r="M73" s="162"/>
    </row>
    <row r="74" spans="1:14" s="111" customFormat="1" ht="15.75" thickBot="1" x14ac:dyDescent="0.3">
      <c r="A74" s="112"/>
      <c r="B74" s="113"/>
      <c r="C74" s="113"/>
      <c r="D74" s="113"/>
      <c r="E74" s="113"/>
      <c r="F74" s="113"/>
      <c r="G74" s="113"/>
      <c r="H74" s="113"/>
      <c r="I74" s="113"/>
      <c r="J74" s="113"/>
      <c r="K74" s="114"/>
      <c r="L74" s="114"/>
      <c r="M74" s="114"/>
    </row>
    <row r="75" spans="1:14" ht="36" customHeight="1" thickBot="1" x14ac:dyDescent="0.3">
      <c r="A75" s="163" t="s">
        <v>89</v>
      </c>
      <c r="B75" s="164"/>
      <c r="C75" s="164"/>
      <c r="D75" s="164"/>
      <c r="E75" s="164"/>
      <c r="F75" s="120"/>
      <c r="G75" s="120"/>
      <c r="H75" s="120"/>
      <c r="I75" s="120"/>
      <c r="J75" s="120"/>
      <c r="K75" s="121"/>
      <c r="L75" s="165">
        <f>M16+M38+M60</f>
        <v>34475</v>
      </c>
      <c r="M75" s="166"/>
    </row>
    <row r="76" spans="1:14" ht="15.75" customHeight="1" thickBot="1" x14ac:dyDescent="0.3">
      <c r="H76" s="72"/>
    </row>
    <row r="77" spans="1:14" ht="93" customHeight="1" thickBot="1" x14ac:dyDescent="0.3">
      <c r="A77" s="167" t="s">
        <v>83</v>
      </c>
      <c r="B77" s="168"/>
      <c r="C77" s="168"/>
      <c r="D77" s="168"/>
      <c r="E77" s="168"/>
      <c r="F77" s="122"/>
      <c r="G77" s="122"/>
      <c r="H77" s="122"/>
      <c r="I77" s="122"/>
      <c r="J77" s="122"/>
      <c r="K77" s="123"/>
      <c r="L77" s="169">
        <f>M25+M47+M69</f>
        <v>125132.21400000001</v>
      </c>
      <c r="M77" s="170"/>
      <c r="N77" s="129"/>
    </row>
  </sheetData>
  <mergeCells count="38">
    <mergeCell ref="A73:E73"/>
    <mergeCell ref="L73:M73"/>
    <mergeCell ref="A75:E75"/>
    <mergeCell ref="L75:M75"/>
    <mergeCell ref="A77:E77"/>
    <mergeCell ref="L77:M77"/>
    <mergeCell ref="L71:M71"/>
    <mergeCell ref="G47:J47"/>
    <mergeCell ref="A49:B49"/>
    <mergeCell ref="D49:E49"/>
    <mergeCell ref="G49:M49"/>
    <mergeCell ref="A50:B50"/>
    <mergeCell ref="D50:E50"/>
    <mergeCell ref="G50:K50"/>
    <mergeCell ref="G61:J61"/>
    <mergeCell ref="G63:J63"/>
    <mergeCell ref="G65:J65"/>
    <mergeCell ref="G69:J69"/>
    <mergeCell ref="A71:E71"/>
    <mergeCell ref="A28:B28"/>
    <mergeCell ref="D28:E28"/>
    <mergeCell ref="G28:K28"/>
    <mergeCell ref="G39:J39"/>
    <mergeCell ref="G41:J41"/>
    <mergeCell ref="G43:J43"/>
    <mergeCell ref="G17:J17"/>
    <mergeCell ref="G19:J19"/>
    <mergeCell ref="G21:J21"/>
    <mergeCell ref="G25:J25"/>
    <mergeCell ref="A27:B27"/>
    <mergeCell ref="D27:E27"/>
    <mergeCell ref="G27:M27"/>
    <mergeCell ref="A5:B5"/>
    <mergeCell ref="D5:E5"/>
    <mergeCell ref="G5:M5"/>
    <mergeCell ref="A6:B6"/>
    <mergeCell ref="D6:E6"/>
    <mergeCell ref="G6:K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58" orientation="portrait" r:id="rId1"/>
  <colBreaks count="1" manualBreakCount="1">
    <brk id="13" max="78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31"/>
  <sheetViews>
    <sheetView topLeftCell="A4" workbookViewId="0">
      <selection activeCell="N22" sqref="N22"/>
    </sheetView>
  </sheetViews>
  <sheetFormatPr baseColWidth="10" defaultColWidth="9.140625" defaultRowHeight="15" x14ac:dyDescent="0.25"/>
  <cols>
    <col min="1" max="1" width="26.42578125" customWidth="1"/>
    <col min="2" max="2" width="10.7109375" customWidth="1"/>
    <col min="3" max="3" width="1.7109375" customWidth="1"/>
    <col min="4" max="4" width="35.28515625" customWidth="1"/>
    <col min="5" max="5" width="10.7109375" customWidth="1"/>
    <col min="6" max="6" width="1.7109375" customWidth="1"/>
    <col min="11" max="12" width="10.7109375" style="48" customWidth="1"/>
    <col min="13" max="13" width="13.42578125" style="48" customWidth="1"/>
  </cols>
  <sheetData>
    <row r="3" spans="1:18" ht="38.25" customHeight="1" x14ac:dyDescent="0.25">
      <c r="G3" s="75" t="s">
        <v>27</v>
      </c>
      <c r="H3" s="74"/>
    </row>
    <row r="4" spans="1:18" ht="43.5" customHeight="1" thickBot="1" x14ac:dyDescent="0.3">
      <c r="G4" s="75" t="s">
        <v>28</v>
      </c>
      <c r="N4" s="73"/>
      <c r="O4" s="73"/>
      <c r="P4" s="73"/>
      <c r="Q4" s="73"/>
      <c r="R4" s="73"/>
    </row>
    <row r="5" spans="1:18" ht="78.75" customHeight="1" thickTop="1" thickBot="1" x14ac:dyDescent="0.3">
      <c r="A5" s="96" t="s">
        <v>40</v>
      </c>
      <c r="D5" s="132" t="s">
        <v>33</v>
      </c>
      <c r="E5" s="132"/>
      <c r="G5" s="133" t="s">
        <v>52</v>
      </c>
      <c r="H5" s="134"/>
      <c r="I5" s="134"/>
      <c r="J5" s="134"/>
      <c r="K5" s="134"/>
      <c r="L5" s="134"/>
      <c r="M5" s="135"/>
    </row>
    <row r="6" spans="1:18" s="1" customFormat="1" ht="50.1" customHeight="1" thickBot="1" x14ac:dyDescent="0.25">
      <c r="A6" s="151" t="s">
        <v>12</v>
      </c>
      <c r="B6" s="152"/>
      <c r="D6" s="138" t="s">
        <v>10</v>
      </c>
      <c r="E6" s="139"/>
      <c r="G6" s="140" t="s">
        <v>26</v>
      </c>
      <c r="H6" s="141"/>
      <c r="I6" s="141"/>
      <c r="J6" s="141"/>
      <c r="K6" s="142"/>
      <c r="L6" s="59"/>
      <c r="M6" s="55" t="s">
        <v>18</v>
      </c>
    </row>
    <row r="7" spans="1:18" s="1" customFormat="1" ht="15" customHeight="1" x14ac:dyDescent="0.2">
      <c r="A7" s="20" t="s">
        <v>19</v>
      </c>
      <c r="B7" s="78">
        <v>100</v>
      </c>
      <c r="D7" s="16"/>
      <c r="E7" s="18"/>
      <c r="G7" s="32"/>
      <c r="H7" s="33"/>
      <c r="I7" s="33"/>
      <c r="J7" s="33"/>
      <c r="K7" s="62"/>
      <c r="L7" s="54"/>
      <c r="M7" s="57"/>
    </row>
    <row r="8" spans="1:18" s="1" customFormat="1" ht="15" customHeight="1" x14ac:dyDescent="0.2">
      <c r="A8" s="21" t="s">
        <v>20</v>
      </c>
      <c r="B8" s="79">
        <v>0</v>
      </c>
      <c r="D8" s="17"/>
      <c r="E8" s="19"/>
      <c r="G8" s="32"/>
      <c r="H8" s="33"/>
      <c r="I8" s="33"/>
      <c r="J8" s="33"/>
      <c r="K8" s="62"/>
      <c r="L8" s="54"/>
      <c r="M8" s="46"/>
    </row>
    <row r="9" spans="1:18" s="1" customFormat="1" ht="15" customHeight="1" x14ac:dyDescent="0.2">
      <c r="A9" s="11" t="s">
        <v>21</v>
      </c>
      <c r="B9" s="45">
        <f>B7+B8</f>
        <v>100</v>
      </c>
      <c r="D9" s="11" t="s">
        <v>5</v>
      </c>
      <c r="E9" s="80">
        <v>100</v>
      </c>
      <c r="G9" s="11" t="s">
        <v>5</v>
      </c>
      <c r="H9" s="2"/>
      <c r="I9" s="2"/>
      <c r="J9" s="2"/>
      <c r="K9" s="81">
        <v>100</v>
      </c>
      <c r="L9" s="88" t="s">
        <v>31</v>
      </c>
      <c r="M9" s="47">
        <f>B9+E9+K9+K19+K22</f>
        <v>300</v>
      </c>
    </row>
    <row r="10" spans="1:18" s="1" customFormat="1" ht="15" customHeight="1" x14ac:dyDescent="0.2">
      <c r="A10" s="34" t="s">
        <v>67</v>
      </c>
      <c r="B10" s="9">
        <f>0.2*B9</f>
        <v>20</v>
      </c>
      <c r="D10" s="34" t="s">
        <v>67</v>
      </c>
      <c r="E10" s="9">
        <f>0.2*E9</f>
        <v>20</v>
      </c>
      <c r="G10" s="34" t="s">
        <v>67</v>
      </c>
      <c r="H10" s="2"/>
      <c r="I10" s="2"/>
      <c r="J10" s="2"/>
      <c r="K10" s="9">
        <f>0.2*K9</f>
        <v>20</v>
      </c>
      <c r="L10" s="54"/>
      <c r="M10" s="53"/>
    </row>
    <row r="11" spans="1:18" s="1" customFormat="1" ht="15" customHeight="1" x14ac:dyDescent="0.2">
      <c r="A11" s="11" t="s">
        <v>6</v>
      </c>
      <c r="B11" s="60">
        <f>B10+B9</f>
        <v>120</v>
      </c>
      <c r="D11" s="36" t="s">
        <v>6</v>
      </c>
      <c r="E11" s="61">
        <f>E10+E9</f>
        <v>120</v>
      </c>
      <c r="G11" s="36" t="s">
        <v>6</v>
      </c>
      <c r="H11" s="39"/>
      <c r="I11" s="39"/>
      <c r="J11" s="39"/>
      <c r="K11" s="61">
        <f>+K9+K10</f>
        <v>120</v>
      </c>
      <c r="L11" s="88" t="s">
        <v>32</v>
      </c>
      <c r="M11" s="47">
        <f>B11+E11+K11++K20</f>
        <v>360</v>
      </c>
    </row>
    <row r="12" spans="1:18" s="1" customFormat="1" ht="24.95" customHeight="1" x14ac:dyDescent="0.2">
      <c r="A12" s="8" t="s">
        <v>15</v>
      </c>
      <c r="B12" s="51">
        <f>B7*35%</f>
        <v>35</v>
      </c>
      <c r="D12" s="29"/>
      <c r="E12" s="30"/>
      <c r="G12" s="31"/>
      <c r="H12" s="26"/>
      <c r="I12" s="26"/>
      <c r="J12" s="43"/>
      <c r="K12" s="63"/>
      <c r="L12" s="54"/>
      <c r="M12" s="46"/>
    </row>
    <row r="13" spans="1:18" s="1" customFormat="1" ht="24.95" customHeight="1" x14ac:dyDescent="0.2">
      <c r="A13" s="8" t="s">
        <v>16</v>
      </c>
      <c r="B13" s="27">
        <f>B8*50%</f>
        <v>0</v>
      </c>
      <c r="D13" s="37"/>
      <c r="E13" s="38"/>
      <c r="G13" s="40"/>
      <c r="H13" s="41"/>
      <c r="I13" s="41"/>
      <c r="J13" s="42"/>
      <c r="K13" s="64"/>
      <c r="L13" s="54"/>
      <c r="M13" s="46"/>
    </row>
    <row r="14" spans="1:18" s="1" customFormat="1" ht="15" customHeight="1" thickBot="1" x14ac:dyDescent="0.25">
      <c r="A14" s="28" t="s">
        <v>14</v>
      </c>
      <c r="B14" s="27">
        <f>B10</f>
        <v>20</v>
      </c>
      <c r="D14" s="25"/>
      <c r="E14" s="27"/>
      <c r="G14" s="25"/>
      <c r="H14" s="26"/>
      <c r="I14" s="26"/>
      <c r="J14" s="26"/>
      <c r="K14" s="27"/>
      <c r="L14" s="54"/>
      <c r="M14" s="56"/>
    </row>
    <row r="15" spans="1:18" s="1" customFormat="1" ht="24.95" customHeight="1" thickBot="1" x14ac:dyDescent="0.25">
      <c r="A15" s="35" t="s">
        <v>17</v>
      </c>
      <c r="B15" s="50">
        <f>B14+B13+B12</f>
        <v>55</v>
      </c>
      <c r="D15" s="35" t="s">
        <v>63</v>
      </c>
      <c r="E15" s="49">
        <f>0.5*E9+E10</f>
        <v>70</v>
      </c>
      <c r="G15" s="44" t="s">
        <v>29</v>
      </c>
      <c r="H15" s="26"/>
      <c r="I15" s="26"/>
      <c r="J15" s="26"/>
      <c r="K15" s="65">
        <f>K9*0</f>
        <v>0</v>
      </c>
      <c r="L15" s="82" t="s">
        <v>22</v>
      </c>
      <c r="M15" s="83">
        <f>B15+E15+K15</f>
        <v>125</v>
      </c>
    </row>
    <row r="16" spans="1:18" s="1" customFormat="1" ht="24.95" customHeight="1" thickBot="1" x14ac:dyDescent="0.25">
      <c r="A16" s="7"/>
      <c r="B16" s="9"/>
      <c r="D16" s="90" t="s">
        <v>42</v>
      </c>
      <c r="E16" s="92">
        <f>+E9*0.15</f>
        <v>15</v>
      </c>
      <c r="G16" s="90" t="s">
        <v>1</v>
      </c>
      <c r="H16" s="52"/>
      <c r="I16" s="52"/>
      <c r="J16" s="52"/>
      <c r="K16" s="92">
        <f>K9*0.35</f>
        <v>35</v>
      </c>
      <c r="L16" s="84" t="s">
        <v>23</v>
      </c>
      <c r="M16" s="85">
        <f>E16+K16</f>
        <v>50</v>
      </c>
    </row>
    <row r="17" spans="1:15" s="1" customFormat="1" ht="24.95" customHeight="1" x14ac:dyDescent="0.2">
      <c r="A17" s="22"/>
      <c r="B17" s="10"/>
      <c r="D17" s="7"/>
      <c r="E17" s="10"/>
      <c r="G17" s="145" t="s">
        <v>30</v>
      </c>
      <c r="H17" s="146"/>
      <c r="I17" s="146"/>
      <c r="J17" s="146"/>
      <c r="K17" s="69">
        <f>K9*0.65+K10</f>
        <v>85</v>
      </c>
      <c r="L17" s="54"/>
      <c r="M17" s="57"/>
      <c r="N17" s="58"/>
      <c r="O17" s="58"/>
    </row>
    <row r="18" spans="1:15" s="1" customFormat="1" ht="11.25" x14ac:dyDescent="0.2">
      <c r="A18" s="22"/>
      <c r="B18" s="10"/>
      <c r="D18" s="7"/>
      <c r="E18" s="10"/>
      <c r="G18" s="12"/>
      <c r="H18" s="4"/>
      <c r="I18" s="4"/>
      <c r="J18" s="4"/>
      <c r="K18" s="66"/>
      <c r="L18" s="54"/>
      <c r="M18" s="46"/>
    </row>
    <row r="19" spans="1:15" s="1" customFormat="1" ht="24.95" customHeight="1" x14ac:dyDescent="0.2">
      <c r="A19" s="22"/>
      <c r="B19" s="10"/>
      <c r="D19" s="22"/>
      <c r="E19" s="10"/>
      <c r="G19" s="147" t="s">
        <v>8</v>
      </c>
      <c r="H19" s="148"/>
      <c r="I19" s="148"/>
      <c r="J19" s="148"/>
      <c r="K19" s="71">
        <f>K20/1.196</f>
        <v>0</v>
      </c>
      <c r="L19" s="54"/>
      <c r="M19" s="46"/>
    </row>
    <row r="20" spans="1:15" s="1" customFormat="1" ht="15" customHeight="1" x14ac:dyDescent="0.2">
      <c r="A20" s="22"/>
      <c r="B20" s="10"/>
      <c r="D20" s="22"/>
      <c r="E20" s="10"/>
      <c r="G20" s="13" t="s">
        <v>2</v>
      </c>
      <c r="H20" s="5"/>
      <c r="I20" s="5"/>
      <c r="J20" s="5"/>
      <c r="K20" s="67">
        <v>0</v>
      </c>
      <c r="L20" s="54"/>
      <c r="M20" s="46"/>
    </row>
    <row r="21" spans="1:15" s="1" customFormat="1" ht="24.95" customHeight="1" x14ac:dyDescent="0.2">
      <c r="A21" s="23"/>
      <c r="B21" s="24"/>
      <c r="D21" s="95"/>
      <c r="E21" s="24"/>
      <c r="G21" s="143" t="s">
        <v>9</v>
      </c>
      <c r="H21" s="144"/>
      <c r="I21" s="144"/>
      <c r="J21" s="144"/>
      <c r="K21" s="68"/>
      <c r="L21" s="54"/>
      <c r="M21" s="46"/>
    </row>
    <row r="22" spans="1:15" s="1" customFormat="1" ht="15" customHeight="1" x14ac:dyDescent="0.2">
      <c r="A22" s="23"/>
      <c r="B22" s="24"/>
      <c r="D22" s="23"/>
      <c r="E22" s="24"/>
      <c r="G22" s="14" t="s">
        <v>3</v>
      </c>
      <c r="H22" s="6"/>
      <c r="I22" s="6"/>
      <c r="J22" s="6"/>
      <c r="K22" s="68">
        <v>0</v>
      </c>
      <c r="L22" s="54"/>
      <c r="M22" s="46"/>
    </row>
    <row r="23" spans="1:15" s="1" customFormat="1" ht="15" customHeight="1" x14ac:dyDescent="0.2">
      <c r="A23" s="23"/>
      <c r="B23" s="24"/>
      <c r="D23" s="23"/>
      <c r="E23" s="24"/>
      <c r="G23" s="15" t="s">
        <v>4</v>
      </c>
      <c r="H23" s="3"/>
      <c r="I23" s="3"/>
      <c r="J23" s="3"/>
      <c r="K23" s="69">
        <f>K20+K22</f>
        <v>0</v>
      </c>
      <c r="L23" s="54"/>
      <c r="M23" s="46"/>
    </row>
    <row r="24" spans="1:15" s="1" customFormat="1" ht="12" thickBot="1" x14ac:dyDescent="0.25">
      <c r="A24" s="23"/>
      <c r="B24" s="24"/>
      <c r="D24" s="23"/>
      <c r="E24" s="24"/>
      <c r="G24" s="12"/>
      <c r="H24" s="4"/>
      <c r="I24" s="4"/>
      <c r="J24" s="4"/>
      <c r="K24" s="70"/>
      <c r="L24" s="54"/>
      <c r="M24" s="56"/>
    </row>
    <row r="25" spans="1:15" s="1" customFormat="1" ht="30" customHeight="1" thickBot="1" x14ac:dyDescent="0.25">
      <c r="A25" s="91" t="s">
        <v>13</v>
      </c>
      <c r="B25" s="93">
        <f>B11-B15</f>
        <v>65</v>
      </c>
      <c r="D25" s="91" t="s">
        <v>43</v>
      </c>
      <c r="E25" s="93">
        <f>0.35*E9</f>
        <v>35</v>
      </c>
      <c r="G25" s="149" t="s">
        <v>25</v>
      </c>
      <c r="H25" s="150"/>
      <c r="I25" s="150"/>
      <c r="J25" s="150"/>
      <c r="K25" s="94">
        <f>K17+K23</f>
        <v>85</v>
      </c>
      <c r="L25" s="86" t="s">
        <v>24</v>
      </c>
      <c r="M25" s="87">
        <f>B25+E25+K25</f>
        <v>185</v>
      </c>
    </row>
    <row r="31" spans="1:15" x14ac:dyDescent="0.25">
      <c r="H31" s="72"/>
    </row>
  </sheetData>
  <mergeCells count="9">
    <mergeCell ref="G21:J21"/>
    <mergeCell ref="G25:J25"/>
    <mergeCell ref="D5:E5"/>
    <mergeCell ref="G5:M5"/>
    <mergeCell ref="A6:B6"/>
    <mergeCell ref="D6:E6"/>
    <mergeCell ref="G6:K6"/>
    <mergeCell ref="G17:J17"/>
    <mergeCell ref="G19:J19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31"/>
  <sheetViews>
    <sheetView workbookViewId="0">
      <selection activeCell="R9" sqref="R9"/>
    </sheetView>
  </sheetViews>
  <sheetFormatPr baseColWidth="10" defaultColWidth="9.140625" defaultRowHeight="15" x14ac:dyDescent="0.25"/>
  <cols>
    <col min="1" max="1" width="26.42578125" customWidth="1"/>
    <col min="2" max="2" width="10.7109375" customWidth="1"/>
    <col min="3" max="3" width="1.7109375" customWidth="1"/>
    <col min="4" max="4" width="35.28515625" customWidth="1"/>
    <col min="5" max="5" width="10.7109375" customWidth="1"/>
    <col min="6" max="6" width="1.7109375" customWidth="1"/>
    <col min="11" max="12" width="10.7109375" style="48" customWidth="1"/>
    <col min="13" max="13" width="13.42578125" style="48" customWidth="1"/>
  </cols>
  <sheetData>
    <row r="3" spans="1:18" ht="38.25" customHeight="1" x14ac:dyDescent="0.25">
      <c r="G3" s="75" t="s">
        <v>75</v>
      </c>
      <c r="H3" s="74"/>
    </row>
    <row r="4" spans="1:18" ht="43.5" customHeight="1" thickBot="1" x14ac:dyDescent="0.3">
      <c r="G4" s="75" t="s">
        <v>76</v>
      </c>
      <c r="N4" s="73"/>
      <c r="O4" s="73"/>
      <c r="P4" s="73"/>
      <c r="Q4" s="73"/>
      <c r="R4" s="73"/>
    </row>
    <row r="5" spans="1:18" ht="78.75" customHeight="1" thickTop="1" thickBot="1" x14ac:dyDescent="0.3">
      <c r="A5" s="96" t="s">
        <v>40</v>
      </c>
      <c r="D5" s="132"/>
      <c r="E5" s="132"/>
      <c r="G5" s="133" t="s">
        <v>53</v>
      </c>
      <c r="H5" s="134"/>
      <c r="I5" s="134"/>
      <c r="J5" s="134"/>
      <c r="K5" s="134"/>
      <c r="L5" s="134"/>
      <c r="M5" s="135"/>
    </row>
    <row r="6" spans="1:18" s="1" customFormat="1" ht="50.1" customHeight="1" thickBot="1" x14ac:dyDescent="0.25">
      <c r="A6" s="151" t="s">
        <v>12</v>
      </c>
      <c r="B6" s="152"/>
      <c r="D6" s="138" t="s">
        <v>10</v>
      </c>
      <c r="E6" s="139"/>
      <c r="G6" s="140" t="s">
        <v>26</v>
      </c>
      <c r="H6" s="141"/>
      <c r="I6" s="141"/>
      <c r="J6" s="141"/>
      <c r="K6" s="142"/>
      <c r="L6" s="59"/>
      <c r="M6" s="55" t="s">
        <v>18</v>
      </c>
    </row>
    <row r="7" spans="1:18" s="1" customFormat="1" ht="15" customHeight="1" x14ac:dyDescent="0.2">
      <c r="A7" s="20" t="s">
        <v>19</v>
      </c>
      <c r="B7" s="78">
        <v>0</v>
      </c>
      <c r="D7" s="16"/>
      <c r="E7" s="18"/>
      <c r="G7" s="32"/>
      <c r="H7" s="33"/>
      <c r="I7" s="33"/>
      <c r="J7" s="33"/>
      <c r="K7" s="62"/>
      <c r="L7" s="54"/>
      <c r="M7" s="57"/>
    </row>
    <row r="8" spans="1:18" s="1" customFormat="1" ht="15" customHeight="1" x14ac:dyDescent="0.2">
      <c r="A8" s="21" t="s">
        <v>20</v>
      </c>
      <c r="B8" s="79">
        <v>0</v>
      </c>
      <c r="D8" s="17"/>
      <c r="E8" s="19"/>
      <c r="G8" s="32"/>
      <c r="H8" s="33"/>
      <c r="I8" s="33"/>
      <c r="J8" s="33"/>
      <c r="K8" s="62"/>
      <c r="L8" s="54"/>
      <c r="M8" s="46"/>
    </row>
    <row r="9" spans="1:18" s="1" customFormat="1" ht="15" customHeight="1" x14ac:dyDescent="0.2">
      <c r="A9" s="11" t="s">
        <v>21</v>
      </c>
      <c r="B9" s="45">
        <f>B7+B8</f>
        <v>0</v>
      </c>
      <c r="D9" s="11" t="s">
        <v>5</v>
      </c>
      <c r="E9" s="80">
        <v>79000</v>
      </c>
      <c r="G9" s="11" t="s">
        <v>5</v>
      </c>
      <c r="H9" s="2"/>
      <c r="I9" s="2"/>
      <c r="J9" s="2"/>
      <c r="K9" s="81">
        <v>37200</v>
      </c>
      <c r="L9" s="88" t="s">
        <v>31</v>
      </c>
      <c r="M9" s="47">
        <f>B9+E9+K9</f>
        <v>116200</v>
      </c>
    </row>
    <row r="10" spans="1:18" s="1" customFormat="1" ht="15" customHeight="1" x14ac:dyDescent="0.2">
      <c r="A10" s="34" t="s">
        <v>67</v>
      </c>
      <c r="B10" s="9">
        <f>0.2*B9</f>
        <v>0</v>
      </c>
      <c r="D10" s="34" t="s">
        <v>67</v>
      </c>
      <c r="E10" s="9">
        <f>0.2*E9</f>
        <v>15800</v>
      </c>
      <c r="G10" s="34" t="s">
        <v>67</v>
      </c>
      <c r="H10" s="2"/>
      <c r="I10" s="2"/>
      <c r="J10" s="2"/>
      <c r="K10" s="9">
        <f>+K9*0.2</f>
        <v>7440</v>
      </c>
      <c r="L10" s="54"/>
      <c r="M10" s="53"/>
    </row>
    <row r="11" spans="1:18" s="1" customFormat="1" ht="15" customHeight="1" x14ac:dyDescent="0.2">
      <c r="A11" s="11" t="s">
        <v>6</v>
      </c>
      <c r="B11" s="60">
        <f>B10+B9</f>
        <v>0</v>
      </c>
      <c r="D11" s="36" t="s">
        <v>6</v>
      </c>
      <c r="E11" s="61">
        <f>E10+E9</f>
        <v>94800</v>
      </c>
      <c r="G11" s="36" t="s">
        <v>6</v>
      </c>
      <c r="H11" s="39"/>
      <c r="I11" s="39"/>
      <c r="J11" s="39"/>
      <c r="K11" s="61">
        <f>+K9+K10</f>
        <v>44640</v>
      </c>
      <c r="L11" s="88" t="s">
        <v>32</v>
      </c>
      <c r="M11" s="47">
        <f>B11+E11+K11</f>
        <v>139440</v>
      </c>
    </row>
    <row r="12" spans="1:18" s="1" customFormat="1" ht="24.95" customHeight="1" x14ac:dyDescent="0.2">
      <c r="A12" s="8" t="s">
        <v>15</v>
      </c>
      <c r="B12" s="51">
        <f>B7*35%</f>
        <v>0</v>
      </c>
      <c r="D12" s="29"/>
      <c r="E12" s="30"/>
      <c r="G12" s="31"/>
      <c r="H12" s="26"/>
      <c r="I12" s="26"/>
      <c r="J12" s="43"/>
      <c r="K12" s="63"/>
      <c r="L12" s="54"/>
      <c r="M12" s="46"/>
    </row>
    <row r="13" spans="1:18" s="1" customFormat="1" ht="24.95" customHeight="1" x14ac:dyDescent="0.2">
      <c r="A13" s="8" t="s">
        <v>16</v>
      </c>
      <c r="B13" s="27">
        <f>B8*50%</f>
        <v>0</v>
      </c>
      <c r="D13" s="37"/>
      <c r="E13" s="38"/>
      <c r="G13" s="40"/>
      <c r="H13" s="41"/>
      <c r="I13" s="41"/>
      <c r="J13" s="42"/>
      <c r="K13" s="64"/>
      <c r="L13" s="54"/>
      <c r="M13" s="46"/>
    </row>
    <row r="14" spans="1:18" s="1" customFormat="1" ht="15" customHeight="1" thickBot="1" x14ac:dyDescent="0.25">
      <c r="A14" s="28" t="s">
        <v>14</v>
      </c>
      <c r="B14" s="27">
        <f>B10</f>
        <v>0</v>
      </c>
      <c r="D14" s="25"/>
      <c r="E14" s="27"/>
      <c r="G14" s="25"/>
      <c r="H14" s="26"/>
      <c r="I14" s="26"/>
      <c r="J14" s="26"/>
      <c r="K14" s="27"/>
      <c r="L14" s="54"/>
      <c r="M14" s="56"/>
    </row>
    <row r="15" spans="1:18" s="1" customFormat="1" ht="24.95" customHeight="1" thickBot="1" x14ac:dyDescent="0.25">
      <c r="A15" s="35" t="s">
        <v>17</v>
      </c>
      <c r="B15" s="50">
        <f>B14+B13+B12</f>
        <v>0</v>
      </c>
      <c r="D15" s="35" t="s">
        <v>62</v>
      </c>
      <c r="E15" s="49">
        <f>0.2*E9+E10</f>
        <v>31600</v>
      </c>
      <c r="G15" s="44" t="s">
        <v>29</v>
      </c>
      <c r="H15" s="26"/>
      <c r="I15" s="26"/>
      <c r="J15" s="26"/>
      <c r="K15" s="65">
        <f>K9*0</f>
        <v>0</v>
      </c>
      <c r="L15" s="82" t="s">
        <v>22</v>
      </c>
      <c r="M15" s="83">
        <f>B15+E15+K15</f>
        <v>31600</v>
      </c>
    </row>
    <row r="16" spans="1:18" s="1" customFormat="1" ht="24.95" customHeight="1" thickBot="1" x14ac:dyDescent="0.25">
      <c r="A16" s="7"/>
      <c r="B16" s="9"/>
      <c r="D16" s="90" t="s">
        <v>42</v>
      </c>
      <c r="E16" s="92">
        <f>+E9*0.15</f>
        <v>11850</v>
      </c>
      <c r="G16" s="90" t="s">
        <v>1</v>
      </c>
      <c r="H16" s="52"/>
      <c r="I16" s="52"/>
      <c r="J16" s="52"/>
      <c r="K16" s="92">
        <f>K9*0.35</f>
        <v>13020</v>
      </c>
      <c r="L16" s="84" t="s">
        <v>23</v>
      </c>
      <c r="M16" s="85">
        <f>E16+K16</f>
        <v>24870</v>
      </c>
    </row>
    <row r="17" spans="1:15" s="1" customFormat="1" ht="24.95" customHeight="1" x14ac:dyDescent="0.2">
      <c r="A17" s="22"/>
      <c r="B17" s="10"/>
      <c r="D17" s="7"/>
      <c r="E17" s="10"/>
      <c r="G17" s="145" t="s">
        <v>30</v>
      </c>
      <c r="H17" s="146"/>
      <c r="I17" s="146"/>
      <c r="J17" s="146"/>
      <c r="K17" s="69">
        <f>K9*0.65+K10</f>
        <v>31620</v>
      </c>
      <c r="L17" s="54"/>
      <c r="M17" s="57"/>
      <c r="N17" s="58"/>
      <c r="O17" s="58"/>
    </row>
    <row r="18" spans="1:15" s="1" customFormat="1" ht="11.25" x14ac:dyDescent="0.2">
      <c r="A18" s="22"/>
      <c r="B18" s="10"/>
      <c r="D18" s="7"/>
      <c r="E18" s="10"/>
      <c r="G18" s="12"/>
      <c r="H18" s="4"/>
      <c r="I18" s="4"/>
      <c r="J18" s="4"/>
      <c r="K18" s="66"/>
      <c r="L18" s="54"/>
      <c r="M18" s="46"/>
    </row>
    <row r="19" spans="1:15" s="1" customFormat="1" ht="24.95" customHeight="1" x14ac:dyDescent="0.2">
      <c r="A19" s="22"/>
      <c r="B19" s="10"/>
      <c r="D19" s="22"/>
      <c r="E19" s="10"/>
      <c r="G19" s="147" t="s">
        <v>8</v>
      </c>
      <c r="H19" s="148"/>
      <c r="I19" s="148"/>
      <c r="J19" s="148"/>
      <c r="K19" s="71">
        <f>K20/1.196</f>
        <v>1839.4648829431439</v>
      </c>
      <c r="L19" s="54"/>
      <c r="M19" s="46"/>
    </row>
    <row r="20" spans="1:15" s="1" customFormat="1" ht="15" customHeight="1" x14ac:dyDescent="0.2">
      <c r="A20" s="22"/>
      <c r="B20" s="10"/>
      <c r="D20" s="22"/>
      <c r="E20" s="10"/>
      <c r="G20" s="13" t="s">
        <v>2</v>
      </c>
      <c r="H20" s="5"/>
      <c r="I20" s="5"/>
      <c r="J20" s="5"/>
      <c r="K20" s="67">
        <v>2200</v>
      </c>
      <c r="L20" s="54"/>
      <c r="M20" s="46"/>
    </row>
    <row r="21" spans="1:15" s="1" customFormat="1" ht="24.95" customHeight="1" x14ac:dyDescent="0.2">
      <c r="A21" s="23"/>
      <c r="B21" s="24"/>
      <c r="D21" s="95"/>
      <c r="E21" s="24"/>
      <c r="G21" s="143" t="s">
        <v>9</v>
      </c>
      <c r="H21" s="144"/>
      <c r="I21" s="144"/>
      <c r="J21" s="144"/>
      <c r="K21" s="68"/>
      <c r="L21" s="54"/>
      <c r="M21" s="46"/>
    </row>
    <row r="22" spans="1:15" s="1" customFormat="1" ht="15" customHeight="1" x14ac:dyDescent="0.2">
      <c r="A22" s="23"/>
      <c r="B22" s="24"/>
      <c r="D22" s="23"/>
      <c r="E22" s="24"/>
      <c r="G22" s="14" t="s">
        <v>3</v>
      </c>
      <c r="H22" s="6"/>
      <c r="I22" s="6"/>
      <c r="J22" s="6"/>
      <c r="K22" s="68">
        <v>1600</v>
      </c>
      <c r="L22" s="54"/>
      <c r="M22" s="46"/>
    </row>
    <row r="23" spans="1:15" s="1" customFormat="1" ht="15" customHeight="1" x14ac:dyDescent="0.2">
      <c r="A23" s="23"/>
      <c r="B23" s="24"/>
      <c r="D23" s="23"/>
      <c r="E23" s="24"/>
      <c r="G23" s="15" t="s">
        <v>4</v>
      </c>
      <c r="H23" s="3"/>
      <c r="I23" s="3"/>
      <c r="J23" s="3"/>
      <c r="K23" s="69">
        <f>K20+K22</f>
        <v>3800</v>
      </c>
      <c r="L23" s="54"/>
      <c r="M23" s="46"/>
    </row>
    <row r="24" spans="1:15" s="1" customFormat="1" ht="12" thickBot="1" x14ac:dyDescent="0.25">
      <c r="A24" s="23"/>
      <c r="B24" s="24"/>
      <c r="D24" s="23"/>
      <c r="E24" s="24"/>
      <c r="G24" s="12"/>
      <c r="H24" s="4"/>
      <c r="I24" s="4"/>
      <c r="J24" s="4"/>
      <c r="K24" s="70"/>
      <c r="L24" s="54"/>
      <c r="M24" s="56"/>
    </row>
    <row r="25" spans="1:15" s="1" customFormat="1" ht="30" customHeight="1" thickBot="1" x14ac:dyDescent="0.25">
      <c r="A25" s="91" t="s">
        <v>13</v>
      </c>
      <c r="B25" s="93">
        <f>B11-B15</f>
        <v>0</v>
      </c>
      <c r="D25" s="91" t="s">
        <v>36</v>
      </c>
      <c r="E25" s="93">
        <f>0.65*E9</f>
        <v>51350</v>
      </c>
      <c r="G25" s="149" t="s">
        <v>25</v>
      </c>
      <c r="H25" s="150"/>
      <c r="I25" s="150"/>
      <c r="J25" s="150"/>
      <c r="K25" s="94">
        <f>K17+K23</f>
        <v>35420</v>
      </c>
      <c r="L25" s="86" t="s">
        <v>24</v>
      </c>
      <c r="M25" s="87">
        <f>B25+E25+K25</f>
        <v>86770</v>
      </c>
    </row>
    <row r="31" spans="1:15" x14ac:dyDescent="0.25">
      <c r="H31" s="72"/>
    </row>
  </sheetData>
  <mergeCells count="9">
    <mergeCell ref="G21:J21"/>
    <mergeCell ref="G25:J25"/>
    <mergeCell ref="D5:E5"/>
    <mergeCell ref="G5:M5"/>
    <mergeCell ref="A6:B6"/>
    <mergeCell ref="D6:E6"/>
    <mergeCell ref="G6:K6"/>
    <mergeCell ref="G17:J17"/>
    <mergeCell ref="G19:J19"/>
  </mergeCells>
  <pageMargins left="0.7" right="0.7" top="0.75" bottom="0.75" header="0.3" footer="0.3"/>
  <pageSetup paperSize="9" scale="83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31"/>
  <sheetViews>
    <sheetView workbookViewId="0">
      <selection activeCell="P21" sqref="P21"/>
    </sheetView>
  </sheetViews>
  <sheetFormatPr baseColWidth="10" defaultColWidth="9.140625" defaultRowHeight="15" x14ac:dyDescent="0.25"/>
  <cols>
    <col min="1" max="1" width="26.42578125" customWidth="1"/>
    <col min="2" max="2" width="10.7109375" customWidth="1"/>
    <col min="3" max="3" width="1.7109375" customWidth="1"/>
    <col min="4" max="4" width="35.28515625" customWidth="1"/>
    <col min="5" max="5" width="10.7109375" customWidth="1"/>
    <col min="6" max="6" width="1.7109375" customWidth="1"/>
    <col min="11" max="12" width="10.7109375" style="48" customWidth="1"/>
    <col min="13" max="13" width="12" style="48" customWidth="1"/>
  </cols>
  <sheetData>
    <row r="3" spans="1:18" ht="38.25" customHeight="1" x14ac:dyDescent="0.25">
      <c r="G3" s="75" t="s">
        <v>27</v>
      </c>
      <c r="H3" s="74"/>
    </row>
    <row r="4" spans="1:18" ht="43.5" customHeight="1" thickBot="1" x14ac:dyDescent="0.3">
      <c r="G4" s="75" t="s">
        <v>28</v>
      </c>
      <c r="N4" s="73"/>
      <c r="O4" s="73"/>
      <c r="P4" s="73"/>
      <c r="Q4" s="73"/>
      <c r="R4" s="73"/>
    </row>
    <row r="5" spans="1:18" ht="78.75" customHeight="1" thickTop="1" thickBot="1" x14ac:dyDescent="0.3">
      <c r="A5" s="96" t="s">
        <v>40</v>
      </c>
      <c r="D5" s="132" t="s">
        <v>33</v>
      </c>
      <c r="E5" s="132"/>
      <c r="G5" s="133" t="s">
        <v>54</v>
      </c>
      <c r="H5" s="134"/>
      <c r="I5" s="134"/>
      <c r="J5" s="134"/>
      <c r="K5" s="134"/>
      <c r="L5" s="134"/>
      <c r="M5" s="135"/>
    </row>
    <row r="6" spans="1:18" s="1" customFormat="1" ht="50.1" customHeight="1" thickBot="1" x14ac:dyDescent="0.25">
      <c r="A6" s="151" t="s">
        <v>12</v>
      </c>
      <c r="B6" s="152"/>
      <c r="D6" s="138" t="s">
        <v>10</v>
      </c>
      <c r="E6" s="139"/>
      <c r="G6" s="140" t="s">
        <v>26</v>
      </c>
      <c r="H6" s="141"/>
      <c r="I6" s="141"/>
      <c r="J6" s="141"/>
      <c r="K6" s="142"/>
      <c r="L6" s="59"/>
      <c r="M6" s="55" t="s">
        <v>18</v>
      </c>
    </row>
    <row r="7" spans="1:18" s="1" customFormat="1" ht="15" customHeight="1" x14ac:dyDescent="0.2">
      <c r="A7" s="20" t="s">
        <v>19</v>
      </c>
      <c r="B7" s="78">
        <v>100</v>
      </c>
      <c r="D7" s="16"/>
      <c r="E7" s="18"/>
      <c r="G7" s="32"/>
      <c r="H7" s="33"/>
      <c r="I7" s="33"/>
      <c r="J7" s="33"/>
      <c r="K7" s="62"/>
      <c r="L7" s="54"/>
      <c r="M7" s="57"/>
    </row>
    <row r="8" spans="1:18" s="1" customFormat="1" ht="15" customHeight="1" x14ac:dyDescent="0.2">
      <c r="A8" s="21" t="s">
        <v>20</v>
      </c>
      <c r="B8" s="79">
        <v>0</v>
      </c>
      <c r="D8" s="17"/>
      <c r="E8" s="19"/>
      <c r="G8" s="32"/>
      <c r="H8" s="33"/>
      <c r="I8" s="33"/>
      <c r="J8" s="33"/>
      <c r="K8" s="62"/>
      <c r="L8" s="54"/>
      <c r="M8" s="46"/>
    </row>
    <row r="9" spans="1:18" s="1" customFormat="1" ht="15" customHeight="1" x14ac:dyDescent="0.2">
      <c r="A9" s="11" t="s">
        <v>21</v>
      </c>
      <c r="B9" s="45">
        <f>B7+B8</f>
        <v>100</v>
      </c>
      <c r="D9" s="11" t="s">
        <v>5</v>
      </c>
      <c r="E9" s="80">
        <v>100</v>
      </c>
      <c r="G9" s="11" t="s">
        <v>5</v>
      </c>
      <c r="H9" s="2"/>
      <c r="I9" s="2"/>
      <c r="J9" s="2"/>
      <c r="K9" s="81">
        <v>100</v>
      </c>
      <c r="L9" s="88" t="s">
        <v>31</v>
      </c>
      <c r="M9" s="47">
        <f>B9+E9+K9+K19+K22</f>
        <v>300</v>
      </c>
    </row>
    <row r="10" spans="1:18" s="1" customFormat="1" ht="15" customHeight="1" x14ac:dyDescent="0.2">
      <c r="A10" s="34" t="s">
        <v>67</v>
      </c>
      <c r="B10" s="9">
        <f>0.2*B9</f>
        <v>20</v>
      </c>
      <c r="D10" s="34" t="s">
        <v>67</v>
      </c>
      <c r="E10" s="9">
        <f>0.2*E9</f>
        <v>20</v>
      </c>
      <c r="G10" s="34" t="s">
        <v>67</v>
      </c>
      <c r="H10" s="2"/>
      <c r="I10" s="2"/>
      <c r="J10" s="2"/>
      <c r="K10" s="9">
        <f>0.2*K9</f>
        <v>20</v>
      </c>
      <c r="L10" s="54"/>
      <c r="M10" s="53"/>
    </row>
    <row r="11" spans="1:18" s="1" customFormat="1" ht="15" customHeight="1" x14ac:dyDescent="0.2">
      <c r="A11" s="11" t="s">
        <v>6</v>
      </c>
      <c r="B11" s="60">
        <f>B10+B9</f>
        <v>120</v>
      </c>
      <c r="D11" s="36" t="s">
        <v>6</v>
      </c>
      <c r="E11" s="61">
        <f>E10+E9</f>
        <v>120</v>
      </c>
      <c r="G11" s="36" t="s">
        <v>6</v>
      </c>
      <c r="H11" s="39"/>
      <c r="I11" s="39"/>
      <c r="J11" s="39"/>
      <c r="K11" s="61">
        <f>+K9+K10</f>
        <v>120</v>
      </c>
      <c r="L11" s="88" t="s">
        <v>32</v>
      </c>
      <c r="M11" s="47">
        <f>B11+E11+K11++K20</f>
        <v>360</v>
      </c>
    </row>
    <row r="12" spans="1:18" s="1" customFormat="1" ht="24.95" customHeight="1" x14ac:dyDescent="0.2">
      <c r="A12" s="8" t="s">
        <v>15</v>
      </c>
      <c r="B12" s="51">
        <f>B7*35%</f>
        <v>35</v>
      </c>
      <c r="D12" s="29"/>
      <c r="E12" s="30"/>
      <c r="G12" s="31"/>
      <c r="H12" s="26"/>
      <c r="I12" s="26"/>
      <c r="J12" s="43"/>
      <c r="K12" s="63"/>
      <c r="L12" s="54"/>
      <c r="M12" s="46"/>
    </row>
    <row r="13" spans="1:18" s="1" customFormat="1" ht="24.95" customHeight="1" x14ac:dyDescent="0.2">
      <c r="A13" s="8" t="s">
        <v>16</v>
      </c>
      <c r="B13" s="27">
        <f>B8*50%</f>
        <v>0</v>
      </c>
      <c r="D13" s="37"/>
      <c r="E13" s="38"/>
      <c r="G13" s="40"/>
      <c r="H13" s="41"/>
      <c r="I13" s="41"/>
      <c r="J13" s="42"/>
      <c r="K13" s="64"/>
      <c r="L13" s="54"/>
      <c r="M13" s="46"/>
    </row>
    <row r="14" spans="1:18" s="1" customFormat="1" ht="15" customHeight="1" thickBot="1" x14ac:dyDescent="0.25">
      <c r="A14" s="28" t="s">
        <v>14</v>
      </c>
      <c r="B14" s="27">
        <f>B10</f>
        <v>20</v>
      </c>
      <c r="D14" s="25"/>
      <c r="E14" s="27"/>
      <c r="G14" s="25"/>
      <c r="H14" s="26"/>
      <c r="I14" s="26"/>
      <c r="J14" s="26"/>
      <c r="K14" s="27"/>
      <c r="L14" s="54"/>
      <c r="M14" s="56"/>
    </row>
    <row r="15" spans="1:18" s="1" customFormat="1" ht="24.95" customHeight="1" thickBot="1" x14ac:dyDescent="0.25">
      <c r="A15" s="35" t="s">
        <v>17</v>
      </c>
      <c r="B15" s="50">
        <f>B14+B13+B12</f>
        <v>55</v>
      </c>
      <c r="D15" s="35" t="s">
        <v>61</v>
      </c>
      <c r="E15" s="49">
        <f>0.35*E9+E10</f>
        <v>55</v>
      </c>
      <c r="G15" s="44" t="s">
        <v>34</v>
      </c>
      <c r="H15" s="26"/>
      <c r="I15" s="26"/>
      <c r="J15" s="26"/>
      <c r="K15" s="65">
        <f>K9*0.15</f>
        <v>15</v>
      </c>
      <c r="L15" s="82" t="s">
        <v>22</v>
      </c>
      <c r="M15" s="83">
        <f>B15+E15+K15</f>
        <v>125</v>
      </c>
    </row>
    <row r="16" spans="1:18" s="1" customFormat="1" ht="24.95" customHeight="1" thickBot="1" x14ac:dyDescent="0.25">
      <c r="A16" s="7"/>
      <c r="B16" s="9"/>
      <c r="D16" s="90" t="s">
        <v>11</v>
      </c>
      <c r="E16" s="92">
        <f>+E9*0</f>
        <v>0</v>
      </c>
      <c r="G16" s="90" t="s">
        <v>11</v>
      </c>
      <c r="H16" s="52"/>
      <c r="I16" s="52"/>
      <c r="J16" s="52"/>
      <c r="K16" s="92">
        <f>K9*0</f>
        <v>0</v>
      </c>
      <c r="L16" s="84" t="s">
        <v>23</v>
      </c>
      <c r="M16" s="85">
        <f>E16+K16</f>
        <v>0</v>
      </c>
    </row>
    <row r="17" spans="1:15" s="1" customFormat="1" ht="24.95" customHeight="1" x14ac:dyDescent="0.2">
      <c r="A17" s="22"/>
      <c r="B17" s="10"/>
      <c r="D17" s="7"/>
      <c r="E17" s="10"/>
      <c r="G17" s="145" t="s">
        <v>35</v>
      </c>
      <c r="H17" s="146"/>
      <c r="I17" s="146"/>
      <c r="J17" s="146"/>
      <c r="K17" s="69">
        <f>K9*0.85+K10</f>
        <v>105</v>
      </c>
      <c r="L17" s="54"/>
      <c r="M17" s="57"/>
      <c r="N17" s="58"/>
      <c r="O17" s="58"/>
    </row>
    <row r="18" spans="1:15" s="1" customFormat="1" ht="11.25" x14ac:dyDescent="0.2">
      <c r="A18" s="22"/>
      <c r="B18" s="10"/>
      <c r="D18" s="7"/>
      <c r="E18" s="10"/>
      <c r="G18" s="12"/>
      <c r="H18" s="4"/>
      <c r="I18" s="4"/>
      <c r="J18" s="4"/>
      <c r="K18" s="66"/>
      <c r="L18" s="54"/>
      <c r="M18" s="46"/>
    </row>
    <row r="19" spans="1:15" s="1" customFormat="1" ht="24.95" customHeight="1" x14ac:dyDescent="0.2">
      <c r="A19" s="22"/>
      <c r="B19" s="10"/>
      <c r="D19" s="22"/>
      <c r="E19" s="10"/>
      <c r="G19" s="147" t="s">
        <v>8</v>
      </c>
      <c r="H19" s="148"/>
      <c r="I19" s="148"/>
      <c r="J19" s="148"/>
      <c r="K19" s="71">
        <f>K20/1.196</f>
        <v>0</v>
      </c>
      <c r="L19" s="54"/>
      <c r="M19" s="46"/>
    </row>
    <row r="20" spans="1:15" s="1" customFormat="1" ht="15" customHeight="1" x14ac:dyDescent="0.2">
      <c r="A20" s="22"/>
      <c r="B20" s="10"/>
      <c r="D20" s="22"/>
      <c r="E20" s="10"/>
      <c r="G20" s="13" t="s">
        <v>2</v>
      </c>
      <c r="H20" s="5"/>
      <c r="I20" s="5"/>
      <c r="J20" s="5"/>
      <c r="K20" s="67">
        <v>0</v>
      </c>
      <c r="L20" s="54"/>
      <c r="M20" s="46"/>
    </row>
    <row r="21" spans="1:15" s="1" customFormat="1" ht="24.95" customHeight="1" x14ac:dyDescent="0.2">
      <c r="A21" s="23"/>
      <c r="B21" s="24"/>
      <c r="D21" s="95"/>
      <c r="E21" s="24"/>
      <c r="G21" s="143" t="s">
        <v>9</v>
      </c>
      <c r="H21" s="144"/>
      <c r="I21" s="144"/>
      <c r="J21" s="144"/>
      <c r="K21" s="68"/>
      <c r="L21" s="54"/>
      <c r="M21" s="46"/>
    </row>
    <row r="22" spans="1:15" s="1" customFormat="1" ht="15" customHeight="1" x14ac:dyDescent="0.2">
      <c r="A22" s="23"/>
      <c r="B22" s="24"/>
      <c r="D22" s="23"/>
      <c r="E22" s="24"/>
      <c r="G22" s="14" t="s">
        <v>3</v>
      </c>
      <c r="H22" s="6"/>
      <c r="I22" s="6"/>
      <c r="J22" s="6"/>
      <c r="K22" s="68">
        <v>0</v>
      </c>
      <c r="L22" s="54"/>
      <c r="M22" s="46"/>
    </row>
    <row r="23" spans="1:15" s="1" customFormat="1" ht="15" customHeight="1" x14ac:dyDescent="0.2">
      <c r="A23" s="23"/>
      <c r="B23" s="24"/>
      <c r="D23" s="23"/>
      <c r="E23" s="24"/>
      <c r="G23" s="15" t="s">
        <v>4</v>
      </c>
      <c r="H23" s="3"/>
      <c r="I23" s="3"/>
      <c r="J23" s="3"/>
      <c r="K23" s="69">
        <f>K20+K22</f>
        <v>0</v>
      </c>
      <c r="L23" s="54"/>
      <c r="M23" s="46"/>
    </row>
    <row r="24" spans="1:15" s="1" customFormat="1" ht="12" thickBot="1" x14ac:dyDescent="0.25">
      <c r="A24" s="23"/>
      <c r="B24" s="24"/>
      <c r="D24" s="23"/>
      <c r="E24" s="24"/>
      <c r="G24" s="12"/>
      <c r="H24" s="4"/>
      <c r="I24" s="4"/>
      <c r="J24" s="4"/>
      <c r="K24" s="70"/>
      <c r="L24" s="54"/>
      <c r="M24" s="56"/>
    </row>
    <row r="25" spans="1:15" s="1" customFormat="1" ht="30" customHeight="1" thickBot="1" x14ac:dyDescent="0.25">
      <c r="A25" s="91" t="s">
        <v>13</v>
      </c>
      <c r="B25" s="93">
        <f>B11-B15</f>
        <v>65</v>
      </c>
      <c r="D25" s="91" t="s">
        <v>36</v>
      </c>
      <c r="E25" s="93">
        <f>0.65*E9</f>
        <v>65</v>
      </c>
      <c r="G25" s="149" t="s">
        <v>25</v>
      </c>
      <c r="H25" s="150"/>
      <c r="I25" s="150"/>
      <c r="J25" s="150"/>
      <c r="K25" s="94">
        <f>K17+K23</f>
        <v>105</v>
      </c>
      <c r="L25" s="86" t="s">
        <v>24</v>
      </c>
      <c r="M25" s="87">
        <f>B25+E25+K25</f>
        <v>235</v>
      </c>
    </row>
    <row r="31" spans="1:15" x14ac:dyDescent="0.25">
      <c r="H31" s="72"/>
    </row>
  </sheetData>
  <mergeCells count="9">
    <mergeCell ref="G21:J21"/>
    <mergeCell ref="G25:J25"/>
    <mergeCell ref="D5:E5"/>
    <mergeCell ref="G5:M5"/>
    <mergeCell ref="A6:B6"/>
    <mergeCell ref="D6:E6"/>
    <mergeCell ref="G6:K6"/>
    <mergeCell ref="G17:J17"/>
    <mergeCell ref="G19:J19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31"/>
  <sheetViews>
    <sheetView topLeftCell="A4" workbookViewId="0">
      <selection activeCell="S5" sqref="S5"/>
    </sheetView>
  </sheetViews>
  <sheetFormatPr baseColWidth="10" defaultColWidth="9.140625" defaultRowHeight="15" x14ac:dyDescent="0.25"/>
  <cols>
    <col min="1" max="1" width="26.42578125" customWidth="1"/>
    <col min="2" max="2" width="10.7109375" customWidth="1"/>
    <col min="3" max="3" width="1.7109375" customWidth="1"/>
    <col min="4" max="4" width="35.28515625" customWidth="1"/>
    <col min="5" max="5" width="10.7109375" customWidth="1"/>
    <col min="6" max="6" width="1.7109375" customWidth="1"/>
    <col min="11" max="12" width="10.7109375" style="48" customWidth="1"/>
    <col min="13" max="13" width="12" style="48" customWidth="1"/>
  </cols>
  <sheetData>
    <row r="3" spans="1:18" ht="38.25" customHeight="1" x14ac:dyDescent="0.25">
      <c r="G3" s="75" t="s">
        <v>27</v>
      </c>
      <c r="H3" s="74"/>
    </row>
    <row r="4" spans="1:18" ht="43.5" customHeight="1" thickBot="1" x14ac:dyDescent="0.3">
      <c r="G4" s="75" t="s">
        <v>72</v>
      </c>
      <c r="N4" s="73"/>
      <c r="O4" s="73"/>
      <c r="P4" s="73"/>
      <c r="Q4" s="73"/>
      <c r="R4" s="73"/>
    </row>
    <row r="5" spans="1:18" ht="78.75" customHeight="1" thickTop="1" thickBot="1" x14ac:dyDescent="0.3">
      <c r="A5" s="96" t="s">
        <v>40</v>
      </c>
      <c r="D5" s="132"/>
      <c r="E5" s="132"/>
      <c r="G5" s="133" t="s">
        <v>55</v>
      </c>
      <c r="H5" s="134"/>
      <c r="I5" s="134"/>
      <c r="J5" s="134"/>
      <c r="K5" s="134"/>
      <c r="L5" s="134"/>
      <c r="M5" s="135"/>
    </row>
    <row r="6" spans="1:18" s="1" customFormat="1" ht="50.1" customHeight="1" thickBot="1" x14ac:dyDescent="0.25">
      <c r="A6" s="151" t="s">
        <v>12</v>
      </c>
      <c r="B6" s="152"/>
      <c r="D6" s="138" t="s">
        <v>10</v>
      </c>
      <c r="E6" s="139"/>
      <c r="G6" s="140" t="s">
        <v>26</v>
      </c>
      <c r="H6" s="141"/>
      <c r="I6" s="141"/>
      <c r="J6" s="141"/>
      <c r="K6" s="142"/>
      <c r="L6" s="59"/>
      <c r="M6" s="55" t="s">
        <v>18</v>
      </c>
    </row>
    <row r="7" spans="1:18" s="1" customFormat="1" ht="15" customHeight="1" x14ac:dyDescent="0.2">
      <c r="A7" s="20" t="s">
        <v>19</v>
      </c>
      <c r="B7" s="78">
        <v>100</v>
      </c>
      <c r="D7" s="16"/>
      <c r="E7" s="18"/>
      <c r="G7" s="32"/>
      <c r="H7" s="33"/>
      <c r="I7" s="33"/>
      <c r="J7" s="33"/>
      <c r="K7" s="62"/>
      <c r="L7" s="54"/>
      <c r="M7" s="57"/>
    </row>
    <row r="8" spans="1:18" s="1" customFormat="1" ht="15" customHeight="1" x14ac:dyDescent="0.2">
      <c r="A8" s="21" t="s">
        <v>20</v>
      </c>
      <c r="B8" s="79"/>
      <c r="D8" s="17"/>
      <c r="E8" s="19"/>
      <c r="G8" s="32"/>
      <c r="H8" s="33"/>
      <c r="I8" s="33"/>
      <c r="J8" s="33"/>
      <c r="K8" s="62"/>
      <c r="L8" s="54"/>
      <c r="M8" s="46"/>
    </row>
    <row r="9" spans="1:18" s="1" customFormat="1" ht="15" customHeight="1" x14ac:dyDescent="0.2">
      <c r="A9" s="11" t="s">
        <v>21</v>
      </c>
      <c r="B9" s="45">
        <f>B7+B8</f>
        <v>100</v>
      </c>
      <c r="D9" s="11" t="s">
        <v>5</v>
      </c>
      <c r="E9" s="80">
        <v>100</v>
      </c>
      <c r="G9" s="11" t="s">
        <v>5</v>
      </c>
      <c r="H9" s="2"/>
      <c r="I9" s="2"/>
      <c r="J9" s="2"/>
      <c r="K9" s="81">
        <v>100</v>
      </c>
      <c r="L9" s="88" t="s">
        <v>31</v>
      </c>
      <c r="M9" s="47">
        <f>B9+E9+K9</f>
        <v>300</v>
      </c>
    </row>
    <row r="10" spans="1:18" s="1" customFormat="1" ht="15" customHeight="1" x14ac:dyDescent="0.2">
      <c r="A10" s="34" t="s">
        <v>67</v>
      </c>
      <c r="B10" s="9">
        <f>0.2*B9</f>
        <v>20</v>
      </c>
      <c r="D10" s="34" t="s">
        <v>67</v>
      </c>
      <c r="E10" s="9">
        <f>0.2*E9</f>
        <v>20</v>
      </c>
      <c r="G10" s="34" t="s">
        <v>67</v>
      </c>
      <c r="H10" s="2"/>
      <c r="I10" s="2"/>
      <c r="J10" s="2"/>
      <c r="K10" s="9">
        <f>0.2*K9</f>
        <v>20</v>
      </c>
      <c r="L10" s="54"/>
      <c r="M10" s="53"/>
    </row>
    <row r="11" spans="1:18" s="1" customFormat="1" ht="15" customHeight="1" x14ac:dyDescent="0.2">
      <c r="A11" s="11" t="s">
        <v>6</v>
      </c>
      <c r="B11" s="60">
        <f>B10+B9</f>
        <v>120</v>
      </c>
      <c r="D11" s="36" t="s">
        <v>6</v>
      </c>
      <c r="E11" s="61">
        <f>E10+E9</f>
        <v>120</v>
      </c>
      <c r="G11" s="36" t="s">
        <v>6</v>
      </c>
      <c r="H11" s="39"/>
      <c r="I11" s="39"/>
      <c r="J11" s="39"/>
      <c r="K11" s="61">
        <f>+K9+K10</f>
        <v>120</v>
      </c>
      <c r="L11" s="88" t="s">
        <v>32</v>
      </c>
      <c r="M11" s="47">
        <f>B11+E11+K11</f>
        <v>360</v>
      </c>
    </row>
    <row r="12" spans="1:18" s="1" customFormat="1" ht="24.95" customHeight="1" x14ac:dyDescent="0.2">
      <c r="A12" s="8" t="s">
        <v>15</v>
      </c>
      <c r="B12" s="51">
        <f>B7*35%</f>
        <v>35</v>
      </c>
      <c r="D12" s="29"/>
      <c r="E12" s="30"/>
      <c r="G12" s="31"/>
      <c r="H12" s="26"/>
      <c r="I12" s="26"/>
      <c r="J12" s="43"/>
      <c r="K12" s="63"/>
      <c r="L12" s="54"/>
      <c r="M12" s="46"/>
    </row>
    <row r="13" spans="1:18" s="1" customFormat="1" ht="24.95" customHeight="1" x14ac:dyDescent="0.2">
      <c r="A13" s="8" t="s">
        <v>16</v>
      </c>
      <c r="B13" s="27">
        <f>B8*50%</f>
        <v>0</v>
      </c>
      <c r="D13" s="37"/>
      <c r="E13" s="38"/>
      <c r="G13" s="40"/>
      <c r="H13" s="41"/>
      <c r="I13" s="41"/>
      <c r="J13" s="42"/>
      <c r="K13" s="64"/>
      <c r="L13" s="54"/>
      <c r="M13" s="46"/>
    </row>
    <row r="14" spans="1:18" s="1" customFormat="1" ht="15" customHeight="1" thickBot="1" x14ac:dyDescent="0.25">
      <c r="A14" s="28" t="s">
        <v>14</v>
      </c>
      <c r="B14" s="27">
        <f>B10</f>
        <v>20</v>
      </c>
      <c r="D14" s="25"/>
      <c r="E14" s="27"/>
      <c r="G14" s="25"/>
      <c r="H14" s="26"/>
      <c r="I14" s="26"/>
      <c r="J14" s="26"/>
      <c r="K14" s="27"/>
      <c r="L14" s="54"/>
      <c r="M14" s="56"/>
    </row>
    <row r="15" spans="1:18" s="1" customFormat="1" ht="24.95" customHeight="1" thickBot="1" x14ac:dyDescent="0.25">
      <c r="A15" s="35" t="s">
        <v>17</v>
      </c>
      <c r="B15" s="50">
        <f>B14+B13+B12</f>
        <v>55</v>
      </c>
      <c r="D15" s="35" t="s">
        <v>60</v>
      </c>
      <c r="E15" s="49">
        <f>0.1*E9+E10</f>
        <v>30</v>
      </c>
      <c r="G15" s="44" t="s">
        <v>34</v>
      </c>
      <c r="H15" s="26"/>
      <c r="I15" s="26"/>
      <c r="J15" s="26"/>
      <c r="K15" s="65">
        <f>K9*0.15</f>
        <v>15</v>
      </c>
      <c r="L15" s="82" t="s">
        <v>22</v>
      </c>
      <c r="M15" s="83">
        <f>B15+E15+K15</f>
        <v>100</v>
      </c>
    </row>
    <row r="16" spans="1:18" s="1" customFormat="1" ht="24.95" customHeight="1" thickBot="1" x14ac:dyDescent="0.25">
      <c r="A16" s="7"/>
      <c r="B16" s="9"/>
      <c r="D16" s="90" t="s">
        <v>11</v>
      </c>
      <c r="E16" s="92">
        <f>+E9*0</f>
        <v>0</v>
      </c>
      <c r="G16" s="90" t="s">
        <v>11</v>
      </c>
      <c r="H16" s="52"/>
      <c r="I16" s="52"/>
      <c r="J16" s="52"/>
      <c r="K16" s="92">
        <f>K9*0</f>
        <v>0</v>
      </c>
      <c r="L16" s="84" t="s">
        <v>23</v>
      </c>
      <c r="M16" s="85">
        <f>E16+K16</f>
        <v>0</v>
      </c>
    </row>
    <row r="17" spans="1:15" s="1" customFormat="1" ht="24.95" customHeight="1" x14ac:dyDescent="0.2">
      <c r="A17" s="22"/>
      <c r="B17" s="10"/>
      <c r="D17" s="7"/>
      <c r="E17" s="10"/>
      <c r="G17" s="145" t="s">
        <v>35</v>
      </c>
      <c r="H17" s="146"/>
      <c r="I17" s="146"/>
      <c r="J17" s="146"/>
      <c r="K17" s="69">
        <f>K9*0.85+K10</f>
        <v>105</v>
      </c>
      <c r="L17" s="54"/>
      <c r="M17" s="57"/>
      <c r="N17" s="58"/>
      <c r="O17" s="58"/>
    </row>
    <row r="18" spans="1:15" s="1" customFormat="1" ht="11.25" x14ac:dyDescent="0.2">
      <c r="A18" s="22"/>
      <c r="B18" s="10"/>
      <c r="D18" s="7"/>
      <c r="E18" s="10"/>
      <c r="G18" s="12"/>
      <c r="H18" s="4"/>
      <c r="I18" s="4"/>
      <c r="J18" s="4"/>
      <c r="K18" s="66"/>
      <c r="L18" s="54"/>
      <c r="M18" s="46"/>
    </row>
    <row r="19" spans="1:15" s="1" customFormat="1" ht="24.95" customHeight="1" x14ac:dyDescent="0.2">
      <c r="A19" s="22"/>
      <c r="B19" s="10"/>
      <c r="D19" s="22"/>
      <c r="E19" s="10"/>
      <c r="G19" s="147" t="s">
        <v>8</v>
      </c>
      <c r="H19" s="148"/>
      <c r="I19" s="148"/>
      <c r="J19" s="148"/>
      <c r="K19" s="71">
        <f>K20/1.196</f>
        <v>0</v>
      </c>
      <c r="L19" s="54"/>
      <c r="M19" s="46"/>
    </row>
    <row r="20" spans="1:15" s="1" customFormat="1" ht="15" customHeight="1" x14ac:dyDescent="0.2">
      <c r="A20" s="22"/>
      <c r="B20" s="10"/>
      <c r="D20" s="22"/>
      <c r="E20" s="10"/>
      <c r="G20" s="13" t="s">
        <v>2</v>
      </c>
      <c r="H20" s="5"/>
      <c r="I20" s="5"/>
      <c r="J20" s="5"/>
      <c r="K20" s="67">
        <v>0</v>
      </c>
      <c r="L20" s="54"/>
      <c r="M20" s="46"/>
    </row>
    <row r="21" spans="1:15" s="1" customFormat="1" ht="24.95" customHeight="1" x14ac:dyDescent="0.2">
      <c r="A21" s="23"/>
      <c r="B21" s="24"/>
      <c r="D21" s="95"/>
      <c r="E21" s="24"/>
      <c r="G21" s="143" t="s">
        <v>9</v>
      </c>
      <c r="H21" s="144"/>
      <c r="I21" s="144"/>
      <c r="J21" s="144"/>
      <c r="K21" s="68"/>
      <c r="L21" s="54"/>
      <c r="M21" s="46"/>
    </row>
    <row r="22" spans="1:15" s="1" customFormat="1" ht="15" customHeight="1" x14ac:dyDescent="0.2">
      <c r="A22" s="23"/>
      <c r="B22" s="24"/>
      <c r="D22" s="23"/>
      <c r="E22" s="24"/>
      <c r="G22" s="14" t="s">
        <v>3</v>
      </c>
      <c r="H22" s="6"/>
      <c r="I22" s="6"/>
      <c r="J22" s="6"/>
      <c r="K22" s="68">
        <v>0</v>
      </c>
      <c r="L22" s="54"/>
      <c r="M22" s="46"/>
    </row>
    <row r="23" spans="1:15" s="1" customFormat="1" ht="15" customHeight="1" x14ac:dyDescent="0.2">
      <c r="A23" s="23"/>
      <c r="B23" s="24"/>
      <c r="D23" s="23"/>
      <c r="E23" s="24"/>
      <c r="G23" s="15" t="s">
        <v>4</v>
      </c>
      <c r="H23" s="3"/>
      <c r="I23" s="3"/>
      <c r="J23" s="3"/>
      <c r="K23" s="69">
        <f>K20+K22</f>
        <v>0</v>
      </c>
      <c r="L23" s="54"/>
      <c r="M23" s="46"/>
    </row>
    <row r="24" spans="1:15" s="1" customFormat="1" ht="12" thickBot="1" x14ac:dyDescent="0.25">
      <c r="A24" s="23"/>
      <c r="B24" s="24"/>
      <c r="D24" s="23"/>
      <c r="E24" s="24"/>
      <c r="G24" s="12"/>
      <c r="H24" s="4"/>
      <c r="I24" s="4"/>
      <c r="J24" s="4"/>
      <c r="K24" s="70"/>
      <c r="L24" s="54"/>
      <c r="M24" s="56"/>
    </row>
    <row r="25" spans="1:15" s="1" customFormat="1" ht="30" customHeight="1" thickBot="1" x14ac:dyDescent="0.25">
      <c r="A25" s="91" t="s">
        <v>13</v>
      </c>
      <c r="B25" s="93">
        <f>B11-B15</f>
        <v>65</v>
      </c>
      <c r="D25" s="91" t="s">
        <v>44</v>
      </c>
      <c r="E25" s="93">
        <f>0.9*E9</f>
        <v>90</v>
      </c>
      <c r="G25" s="149" t="s">
        <v>25</v>
      </c>
      <c r="H25" s="150"/>
      <c r="I25" s="150"/>
      <c r="J25" s="150"/>
      <c r="K25" s="94">
        <f>K17+K23</f>
        <v>105</v>
      </c>
      <c r="L25" s="86" t="s">
        <v>24</v>
      </c>
      <c r="M25" s="87">
        <f>B25+E25+K25</f>
        <v>260</v>
      </c>
    </row>
    <row r="31" spans="1:15" x14ac:dyDescent="0.25">
      <c r="H31" s="72"/>
    </row>
  </sheetData>
  <mergeCells count="9">
    <mergeCell ref="G21:J21"/>
    <mergeCell ref="G25:J25"/>
    <mergeCell ref="D5:E5"/>
    <mergeCell ref="G5:M5"/>
    <mergeCell ref="A6:B6"/>
    <mergeCell ref="D6:E6"/>
    <mergeCell ref="G6:K6"/>
    <mergeCell ref="G17:J17"/>
    <mergeCell ref="G19:J19"/>
  </mergeCells>
  <pageMargins left="0.7" right="0.7" top="0.75" bottom="0.75" header="0.3" footer="0.3"/>
  <pageSetup paperSize="9" scale="83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31"/>
  <sheetViews>
    <sheetView workbookViewId="0">
      <selection activeCell="Q23" sqref="Q23"/>
    </sheetView>
  </sheetViews>
  <sheetFormatPr baseColWidth="10" defaultColWidth="9.140625" defaultRowHeight="15" x14ac:dyDescent="0.25"/>
  <cols>
    <col min="1" max="1" width="26.42578125" customWidth="1"/>
    <col min="2" max="2" width="10.7109375" customWidth="1"/>
    <col min="3" max="3" width="1.7109375" customWidth="1"/>
    <col min="4" max="4" width="35.28515625" customWidth="1"/>
    <col min="5" max="5" width="10.7109375" customWidth="1"/>
    <col min="6" max="6" width="1.7109375" customWidth="1"/>
    <col min="11" max="12" width="10.7109375" style="48" customWidth="1"/>
    <col min="13" max="13" width="13.140625" style="48" customWidth="1"/>
  </cols>
  <sheetData>
    <row r="3" spans="1:18" ht="38.25" customHeight="1" x14ac:dyDescent="0.25">
      <c r="G3" s="75" t="s">
        <v>27</v>
      </c>
      <c r="H3" s="74"/>
    </row>
    <row r="4" spans="1:18" ht="43.5" customHeight="1" thickBot="1" x14ac:dyDescent="0.3">
      <c r="G4" s="75" t="s">
        <v>28</v>
      </c>
      <c r="N4" s="73"/>
      <c r="O4" s="73"/>
      <c r="P4" s="73"/>
      <c r="Q4" s="73"/>
      <c r="R4" s="73"/>
    </row>
    <row r="5" spans="1:18" ht="78.75" customHeight="1" thickTop="1" thickBot="1" x14ac:dyDescent="0.3">
      <c r="A5" s="96" t="s">
        <v>40</v>
      </c>
      <c r="D5" s="132" t="s">
        <v>33</v>
      </c>
      <c r="E5" s="132"/>
      <c r="G5" s="133" t="s">
        <v>56</v>
      </c>
      <c r="H5" s="134"/>
      <c r="I5" s="134"/>
      <c r="J5" s="134"/>
      <c r="K5" s="134"/>
      <c r="L5" s="134"/>
      <c r="M5" s="135"/>
    </row>
    <row r="6" spans="1:18" s="1" customFormat="1" ht="50.1" customHeight="1" thickBot="1" x14ac:dyDescent="0.25">
      <c r="A6" s="151" t="s">
        <v>12</v>
      </c>
      <c r="B6" s="152"/>
      <c r="D6" s="138" t="s">
        <v>10</v>
      </c>
      <c r="E6" s="139"/>
      <c r="G6" s="140" t="s">
        <v>26</v>
      </c>
      <c r="H6" s="141"/>
      <c r="I6" s="141"/>
      <c r="J6" s="141"/>
      <c r="K6" s="142"/>
      <c r="L6" s="59"/>
      <c r="M6" s="55" t="s">
        <v>18</v>
      </c>
    </row>
    <row r="7" spans="1:18" s="1" customFormat="1" ht="15" customHeight="1" x14ac:dyDescent="0.2">
      <c r="A7" s="20" t="s">
        <v>19</v>
      </c>
      <c r="B7" s="78">
        <v>0</v>
      </c>
      <c r="D7" s="16"/>
      <c r="E7" s="18"/>
      <c r="G7" s="32"/>
      <c r="H7" s="33"/>
      <c r="I7" s="33"/>
      <c r="J7" s="33"/>
      <c r="K7" s="62"/>
      <c r="L7" s="54"/>
      <c r="M7" s="57"/>
    </row>
    <row r="8" spans="1:18" s="1" customFormat="1" ht="15" customHeight="1" x14ac:dyDescent="0.2">
      <c r="A8" s="21" t="s">
        <v>20</v>
      </c>
      <c r="B8" s="79">
        <v>100</v>
      </c>
      <c r="D8" s="17"/>
      <c r="E8" s="19"/>
      <c r="G8" s="32"/>
      <c r="H8" s="33"/>
      <c r="I8" s="33"/>
      <c r="J8" s="33"/>
      <c r="K8" s="62"/>
      <c r="L8" s="54"/>
      <c r="M8" s="46"/>
    </row>
    <row r="9" spans="1:18" s="1" customFormat="1" ht="15" customHeight="1" x14ac:dyDescent="0.2">
      <c r="A9" s="11" t="s">
        <v>21</v>
      </c>
      <c r="B9" s="45">
        <f>B7+B8</f>
        <v>100</v>
      </c>
      <c r="D9" s="11" t="s">
        <v>5</v>
      </c>
      <c r="E9" s="80">
        <v>100</v>
      </c>
      <c r="G9" s="11" t="s">
        <v>5</v>
      </c>
      <c r="H9" s="2"/>
      <c r="I9" s="2"/>
      <c r="J9" s="2"/>
      <c r="K9" s="81">
        <v>100</v>
      </c>
      <c r="L9" s="88" t="s">
        <v>31</v>
      </c>
      <c r="M9" s="47">
        <f>B9+E9+K9</f>
        <v>300</v>
      </c>
    </row>
    <row r="10" spans="1:18" s="1" customFormat="1" ht="15" customHeight="1" x14ac:dyDescent="0.2">
      <c r="A10" s="34" t="s">
        <v>67</v>
      </c>
      <c r="B10" s="9">
        <f>0.2*B9</f>
        <v>20</v>
      </c>
      <c r="D10" s="34" t="s">
        <v>67</v>
      </c>
      <c r="E10" s="9">
        <f>0.2*E9</f>
        <v>20</v>
      </c>
      <c r="G10" s="34" t="s">
        <v>67</v>
      </c>
      <c r="H10" s="2"/>
      <c r="I10" s="2"/>
      <c r="J10" s="2"/>
      <c r="K10" s="9">
        <f>0.2*K9</f>
        <v>20</v>
      </c>
      <c r="L10" s="54"/>
      <c r="M10" s="53"/>
    </row>
    <row r="11" spans="1:18" s="1" customFormat="1" ht="15" customHeight="1" x14ac:dyDescent="0.2">
      <c r="A11" s="11" t="s">
        <v>6</v>
      </c>
      <c r="B11" s="60">
        <f>B9+B10</f>
        <v>120</v>
      </c>
      <c r="D11" s="36" t="s">
        <v>6</v>
      </c>
      <c r="E11" s="61">
        <f>E10+E9</f>
        <v>120</v>
      </c>
      <c r="G11" s="36" t="s">
        <v>6</v>
      </c>
      <c r="H11" s="39"/>
      <c r="I11" s="39"/>
      <c r="J11" s="39"/>
      <c r="K11" s="61">
        <f>+K9+K10</f>
        <v>120</v>
      </c>
      <c r="L11" s="88" t="s">
        <v>32</v>
      </c>
      <c r="M11" s="47">
        <f>B11+E11+K11++K20</f>
        <v>360</v>
      </c>
    </row>
    <row r="12" spans="1:18" s="1" customFormat="1" ht="24.95" customHeight="1" x14ac:dyDescent="0.2">
      <c r="A12" s="8" t="s">
        <v>15</v>
      </c>
      <c r="B12" s="51">
        <f>B7*35%</f>
        <v>0</v>
      </c>
      <c r="D12" s="29"/>
      <c r="E12" s="30"/>
      <c r="G12" s="31"/>
      <c r="H12" s="26"/>
      <c r="I12" s="26"/>
      <c r="J12" s="43"/>
      <c r="K12" s="63"/>
      <c r="L12" s="54"/>
      <c r="M12" s="46"/>
    </row>
    <row r="13" spans="1:18" s="1" customFormat="1" ht="24.95" customHeight="1" x14ac:dyDescent="0.2">
      <c r="A13" s="8" t="s">
        <v>16</v>
      </c>
      <c r="B13" s="27">
        <f>B8*50%</f>
        <v>50</v>
      </c>
      <c r="D13" s="37"/>
      <c r="E13" s="38"/>
      <c r="G13" s="40"/>
      <c r="H13" s="41"/>
      <c r="I13" s="41"/>
      <c r="J13" s="42"/>
      <c r="K13" s="64"/>
      <c r="L13" s="54"/>
      <c r="M13" s="46"/>
    </row>
    <row r="14" spans="1:18" s="1" customFormat="1" ht="15" customHeight="1" thickBot="1" x14ac:dyDescent="0.25">
      <c r="A14" s="28" t="s">
        <v>14</v>
      </c>
      <c r="B14" s="27">
        <f>B10</f>
        <v>20</v>
      </c>
      <c r="D14" s="25"/>
      <c r="E14" s="27"/>
      <c r="G14" s="25"/>
      <c r="H14" s="26"/>
      <c r="I14" s="26"/>
      <c r="J14" s="26"/>
      <c r="K14" s="27"/>
      <c r="L14" s="54"/>
      <c r="M14" s="56"/>
    </row>
    <row r="15" spans="1:18" s="1" customFormat="1" ht="24.95" customHeight="1" thickBot="1" x14ac:dyDescent="0.25">
      <c r="A15" s="35" t="s">
        <v>17</v>
      </c>
      <c r="B15" s="50">
        <f>B14+B13+B12</f>
        <v>70</v>
      </c>
      <c r="D15" s="35" t="s">
        <v>59</v>
      </c>
      <c r="E15" s="49">
        <f>0.25*E9+E10</f>
        <v>45</v>
      </c>
      <c r="G15" s="44" t="s">
        <v>29</v>
      </c>
      <c r="H15" s="26"/>
      <c r="I15" s="26"/>
      <c r="J15" s="26"/>
      <c r="K15" s="65">
        <f>K9*0</f>
        <v>0</v>
      </c>
      <c r="L15" s="82" t="s">
        <v>22</v>
      </c>
      <c r="M15" s="83">
        <f>B15+E15+K15</f>
        <v>115</v>
      </c>
    </row>
    <row r="16" spans="1:18" s="1" customFormat="1" ht="24.95" customHeight="1" thickBot="1" x14ac:dyDescent="0.25">
      <c r="A16" s="7"/>
      <c r="B16" s="9"/>
      <c r="D16" s="90" t="s">
        <v>11</v>
      </c>
      <c r="E16" s="92">
        <f>+E9*0</f>
        <v>0</v>
      </c>
      <c r="G16" s="90" t="s">
        <v>11</v>
      </c>
      <c r="H16" s="52"/>
      <c r="I16" s="52"/>
      <c r="J16" s="52"/>
      <c r="K16" s="92">
        <f>K9*0</f>
        <v>0</v>
      </c>
      <c r="L16" s="84" t="s">
        <v>23</v>
      </c>
      <c r="M16" s="85">
        <f>E16+K16</f>
        <v>0</v>
      </c>
    </row>
    <row r="17" spans="1:15" s="1" customFormat="1" ht="24.95" customHeight="1" x14ac:dyDescent="0.2">
      <c r="A17" s="22"/>
      <c r="B17" s="10"/>
      <c r="D17" s="7"/>
      <c r="E17" s="10"/>
      <c r="G17" s="145" t="s">
        <v>38</v>
      </c>
      <c r="H17" s="146"/>
      <c r="I17" s="146"/>
      <c r="J17" s="146"/>
      <c r="K17" s="69">
        <f>K9*1+K10</f>
        <v>120</v>
      </c>
      <c r="L17" s="54"/>
      <c r="M17" s="57"/>
      <c r="N17" s="58"/>
      <c r="O17" s="58"/>
    </row>
    <row r="18" spans="1:15" s="1" customFormat="1" ht="11.25" x14ac:dyDescent="0.2">
      <c r="A18" s="22"/>
      <c r="B18" s="10"/>
      <c r="D18" s="7"/>
      <c r="E18" s="10"/>
      <c r="G18" s="12"/>
      <c r="H18" s="4"/>
      <c r="I18" s="4"/>
      <c r="J18" s="4"/>
      <c r="K18" s="66"/>
      <c r="L18" s="54"/>
      <c r="M18" s="46"/>
    </row>
    <row r="19" spans="1:15" s="1" customFormat="1" ht="24.95" customHeight="1" x14ac:dyDescent="0.2">
      <c r="A19" s="22"/>
      <c r="B19" s="10"/>
      <c r="D19" s="22"/>
      <c r="E19" s="10"/>
      <c r="G19" s="147" t="s">
        <v>8</v>
      </c>
      <c r="H19" s="148"/>
      <c r="I19" s="148"/>
      <c r="J19" s="148"/>
      <c r="K19" s="71">
        <f>K20/1.196</f>
        <v>0</v>
      </c>
      <c r="L19" s="54"/>
      <c r="M19" s="46"/>
    </row>
    <row r="20" spans="1:15" s="1" customFormat="1" ht="15" customHeight="1" x14ac:dyDescent="0.2">
      <c r="A20" s="22"/>
      <c r="B20" s="10"/>
      <c r="D20" s="22"/>
      <c r="E20" s="10"/>
      <c r="G20" s="13" t="s">
        <v>2</v>
      </c>
      <c r="H20" s="5"/>
      <c r="I20" s="5"/>
      <c r="J20" s="5"/>
      <c r="K20" s="67">
        <v>0</v>
      </c>
      <c r="L20" s="54"/>
      <c r="M20" s="46"/>
    </row>
    <row r="21" spans="1:15" s="1" customFormat="1" ht="24.95" customHeight="1" x14ac:dyDescent="0.2">
      <c r="A21" s="23"/>
      <c r="B21" s="24"/>
      <c r="D21" s="95"/>
      <c r="E21" s="24"/>
      <c r="G21" s="143" t="s">
        <v>9</v>
      </c>
      <c r="H21" s="144"/>
      <c r="I21" s="144"/>
      <c r="J21" s="144"/>
      <c r="K21" s="68"/>
      <c r="L21" s="54"/>
      <c r="M21" s="46"/>
    </row>
    <row r="22" spans="1:15" s="1" customFormat="1" ht="15" customHeight="1" x14ac:dyDescent="0.2">
      <c r="A22" s="23"/>
      <c r="B22" s="24"/>
      <c r="D22" s="23"/>
      <c r="E22" s="24"/>
      <c r="G22" s="14" t="s">
        <v>3</v>
      </c>
      <c r="H22" s="6"/>
      <c r="I22" s="6"/>
      <c r="J22" s="6"/>
      <c r="K22" s="68">
        <v>0</v>
      </c>
      <c r="L22" s="54"/>
      <c r="M22" s="46"/>
    </row>
    <row r="23" spans="1:15" s="1" customFormat="1" ht="15" customHeight="1" x14ac:dyDescent="0.2">
      <c r="A23" s="23"/>
      <c r="B23" s="24"/>
      <c r="D23" s="23"/>
      <c r="E23" s="24"/>
      <c r="G23" s="15" t="s">
        <v>4</v>
      </c>
      <c r="H23" s="3"/>
      <c r="I23" s="3"/>
      <c r="J23" s="3"/>
      <c r="K23" s="69">
        <f>K20+K22</f>
        <v>0</v>
      </c>
      <c r="L23" s="54"/>
      <c r="M23" s="46"/>
    </row>
    <row r="24" spans="1:15" s="1" customFormat="1" ht="12" thickBot="1" x14ac:dyDescent="0.25">
      <c r="A24" s="23"/>
      <c r="B24" s="24"/>
      <c r="D24" s="23"/>
      <c r="E24" s="24"/>
      <c r="G24" s="12"/>
      <c r="H24" s="4"/>
      <c r="I24" s="4"/>
      <c r="J24" s="4"/>
      <c r="K24" s="70"/>
      <c r="L24" s="54"/>
      <c r="M24" s="56"/>
    </row>
    <row r="25" spans="1:15" s="1" customFormat="1" ht="30" customHeight="1" thickBot="1" x14ac:dyDescent="0.25">
      <c r="A25" s="91" t="s">
        <v>13</v>
      </c>
      <c r="B25" s="93">
        <f>B11-B15</f>
        <v>50</v>
      </c>
      <c r="D25" s="91" t="s">
        <v>37</v>
      </c>
      <c r="E25" s="93">
        <f>0.75*E9</f>
        <v>75</v>
      </c>
      <c r="G25" s="149" t="s">
        <v>25</v>
      </c>
      <c r="H25" s="150"/>
      <c r="I25" s="150"/>
      <c r="J25" s="150"/>
      <c r="K25" s="94">
        <f>K17+K23</f>
        <v>120</v>
      </c>
      <c r="L25" s="86" t="s">
        <v>24</v>
      </c>
      <c r="M25" s="87">
        <f>B25+E25+K25</f>
        <v>245</v>
      </c>
    </row>
    <row r="31" spans="1:15" x14ac:dyDescent="0.25">
      <c r="H31" s="72"/>
    </row>
  </sheetData>
  <mergeCells count="9">
    <mergeCell ref="G21:J21"/>
    <mergeCell ref="G25:J25"/>
    <mergeCell ref="D5:E5"/>
    <mergeCell ref="G5:M5"/>
    <mergeCell ref="A6:B6"/>
    <mergeCell ref="D6:E6"/>
    <mergeCell ref="G6:K6"/>
    <mergeCell ref="G17:J17"/>
    <mergeCell ref="G19:J19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31"/>
  <sheetViews>
    <sheetView workbookViewId="0">
      <selection activeCell="R11" sqref="R11"/>
    </sheetView>
  </sheetViews>
  <sheetFormatPr baseColWidth="10" defaultColWidth="9.140625" defaultRowHeight="15" x14ac:dyDescent="0.25"/>
  <cols>
    <col min="1" max="1" width="26.42578125" customWidth="1"/>
    <col min="2" max="2" width="10.7109375" customWidth="1"/>
    <col min="3" max="3" width="1.7109375" customWidth="1"/>
    <col min="4" max="4" width="35.28515625" customWidth="1"/>
    <col min="5" max="5" width="10.7109375" customWidth="1"/>
    <col min="6" max="6" width="1.7109375" customWidth="1"/>
    <col min="11" max="12" width="10.7109375" style="48" customWidth="1"/>
    <col min="13" max="13" width="13.140625" style="48" customWidth="1"/>
  </cols>
  <sheetData>
    <row r="3" spans="1:18" ht="38.25" customHeight="1" x14ac:dyDescent="0.25">
      <c r="G3" s="75" t="s">
        <v>79</v>
      </c>
      <c r="H3" s="74"/>
    </row>
    <row r="4" spans="1:18" ht="43.5" customHeight="1" thickBot="1" x14ac:dyDescent="0.3">
      <c r="G4" s="75" t="s">
        <v>80</v>
      </c>
      <c r="L4" s="97"/>
      <c r="N4" s="73"/>
      <c r="O4" s="73"/>
      <c r="P4" s="73"/>
      <c r="Q4" s="73"/>
      <c r="R4" s="73"/>
    </row>
    <row r="5" spans="1:18" ht="78.75" customHeight="1" thickTop="1" thickBot="1" x14ac:dyDescent="0.3">
      <c r="A5" s="96" t="s">
        <v>40</v>
      </c>
      <c r="D5" s="132"/>
      <c r="E5" s="132"/>
      <c r="G5" s="133" t="s">
        <v>57</v>
      </c>
      <c r="H5" s="134"/>
      <c r="I5" s="134"/>
      <c r="J5" s="134"/>
      <c r="K5" s="134"/>
      <c r="L5" s="134"/>
      <c r="M5" s="135"/>
    </row>
    <row r="6" spans="1:18" s="1" customFormat="1" ht="50.1" customHeight="1" thickBot="1" x14ac:dyDescent="0.25">
      <c r="A6" s="151" t="s">
        <v>12</v>
      </c>
      <c r="B6" s="152"/>
      <c r="D6" s="138" t="s">
        <v>10</v>
      </c>
      <c r="E6" s="139"/>
      <c r="G6" s="140" t="s">
        <v>26</v>
      </c>
      <c r="H6" s="141"/>
      <c r="I6" s="141"/>
      <c r="J6" s="141"/>
      <c r="K6" s="142"/>
      <c r="L6" s="59"/>
      <c r="M6" s="55" t="s">
        <v>18</v>
      </c>
    </row>
    <row r="7" spans="1:18" s="1" customFormat="1" ht="15" customHeight="1" x14ac:dyDescent="0.2">
      <c r="A7" s="20" t="s">
        <v>19</v>
      </c>
      <c r="B7" s="78">
        <v>0</v>
      </c>
      <c r="D7" s="16"/>
      <c r="E7" s="18"/>
      <c r="G7" s="32"/>
      <c r="H7" s="33"/>
      <c r="I7" s="33"/>
      <c r="J7" s="33"/>
      <c r="K7" s="62"/>
      <c r="L7" s="54"/>
      <c r="M7" s="57"/>
    </row>
    <row r="8" spans="1:18" s="1" customFormat="1" ht="15" customHeight="1" x14ac:dyDescent="0.2">
      <c r="A8" s="21" t="s">
        <v>20</v>
      </c>
      <c r="B8" s="79">
        <v>0</v>
      </c>
      <c r="D8" s="17"/>
      <c r="E8" s="19"/>
      <c r="G8" s="32"/>
      <c r="H8" s="33"/>
      <c r="I8" s="33"/>
      <c r="J8" s="33"/>
      <c r="K8" s="62"/>
      <c r="L8" s="54"/>
      <c r="M8" s="46"/>
    </row>
    <row r="9" spans="1:18" s="1" customFormat="1" ht="15" customHeight="1" x14ac:dyDescent="0.2">
      <c r="A9" s="11" t="s">
        <v>21</v>
      </c>
      <c r="B9" s="45">
        <f>B7+B8</f>
        <v>0</v>
      </c>
      <c r="D9" s="11" t="s">
        <v>5</v>
      </c>
      <c r="E9" s="80">
        <v>236900</v>
      </c>
      <c r="G9" s="11" t="s">
        <v>5</v>
      </c>
      <c r="H9" s="2"/>
      <c r="I9" s="2"/>
      <c r="J9" s="2"/>
      <c r="K9" s="81">
        <v>100750</v>
      </c>
      <c r="L9" s="88" t="s">
        <v>31</v>
      </c>
      <c r="M9" s="47">
        <f>B9+E9+K9</f>
        <v>337650</v>
      </c>
    </row>
    <row r="10" spans="1:18" s="1" customFormat="1" ht="15" customHeight="1" x14ac:dyDescent="0.2">
      <c r="A10" s="34" t="s">
        <v>68</v>
      </c>
      <c r="B10" s="9">
        <f>0.2*B9</f>
        <v>0</v>
      </c>
      <c r="D10" s="34" t="s">
        <v>68</v>
      </c>
      <c r="E10" s="9">
        <f>0.2*E9</f>
        <v>47380</v>
      </c>
      <c r="G10" s="34" t="s">
        <v>68</v>
      </c>
      <c r="H10" s="2"/>
      <c r="I10" s="2"/>
      <c r="J10" s="2"/>
      <c r="K10" s="9">
        <f>+K9*0.2</f>
        <v>20150</v>
      </c>
      <c r="L10" s="54"/>
      <c r="M10" s="53"/>
    </row>
    <row r="11" spans="1:18" s="1" customFormat="1" ht="15" customHeight="1" x14ac:dyDescent="0.2">
      <c r="A11" s="11" t="s">
        <v>6</v>
      </c>
      <c r="B11" s="60">
        <f>B10+B9</f>
        <v>0</v>
      </c>
      <c r="D11" s="36" t="s">
        <v>6</v>
      </c>
      <c r="E11" s="61">
        <f>E10+E9</f>
        <v>284280</v>
      </c>
      <c r="G11" s="36" t="s">
        <v>6</v>
      </c>
      <c r="H11" s="39"/>
      <c r="I11" s="39"/>
      <c r="J11" s="39"/>
      <c r="K11" s="61">
        <f>+K9+K10</f>
        <v>120900</v>
      </c>
      <c r="L11" s="88" t="s">
        <v>32</v>
      </c>
      <c r="M11" s="47">
        <f>B11+E11+K11</f>
        <v>405180</v>
      </c>
    </row>
    <row r="12" spans="1:18" s="1" customFormat="1" ht="24.95" customHeight="1" x14ac:dyDescent="0.2">
      <c r="A12" s="8" t="s">
        <v>15</v>
      </c>
      <c r="B12" s="51">
        <f>B7*35%</f>
        <v>0</v>
      </c>
      <c r="D12" s="29"/>
      <c r="E12" s="30"/>
      <c r="G12" s="31"/>
      <c r="H12" s="26"/>
      <c r="I12" s="26"/>
      <c r="J12" s="43"/>
      <c r="K12" s="63"/>
      <c r="L12" s="54"/>
      <c r="M12" s="46"/>
    </row>
    <row r="13" spans="1:18" s="1" customFormat="1" ht="24.95" customHeight="1" x14ac:dyDescent="0.2">
      <c r="A13" s="8" t="s">
        <v>16</v>
      </c>
      <c r="B13" s="27">
        <f>B8*50%</f>
        <v>0</v>
      </c>
      <c r="D13" s="37"/>
      <c r="E13" s="38"/>
      <c r="G13" s="40"/>
      <c r="H13" s="41"/>
      <c r="I13" s="41"/>
      <c r="J13" s="42"/>
      <c r="K13" s="64"/>
      <c r="L13" s="54"/>
      <c r="M13" s="46"/>
    </row>
    <row r="14" spans="1:18" s="1" customFormat="1" ht="15" customHeight="1" thickBot="1" x14ac:dyDescent="0.25">
      <c r="A14" s="28" t="s">
        <v>14</v>
      </c>
      <c r="B14" s="27">
        <f>B10</f>
        <v>0</v>
      </c>
      <c r="D14" s="25"/>
      <c r="E14" s="27"/>
      <c r="G14" s="25"/>
      <c r="H14" s="26"/>
      <c r="I14" s="26"/>
      <c r="J14" s="26"/>
      <c r="K14" s="27"/>
      <c r="L14" s="54"/>
      <c r="M14" s="56"/>
    </row>
    <row r="15" spans="1:18" s="1" customFormat="1" ht="24.95" customHeight="1" thickBot="1" x14ac:dyDescent="0.25">
      <c r="A15" s="35" t="s">
        <v>17</v>
      </c>
      <c r="B15" s="50">
        <f>B14+B13+B12</f>
        <v>0</v>
      </c>
      <c r="D15" s="35" t="s">
        <v>58</v>
      </c>
      <c r="E15" s="49">
        <f>0.05*E9+E10</f>
        <v>59225</v>
      </c>
      <c r="G15" s="44" t="s">
        <v>29</v>
      </c>
      <c r="H15" s="26"/>
      <c r="I15" s="26"/>
      <c r="J15" s="26"/>
      <c r="K15" s="65">
        <f>K9*0</f>
        <v>0</v>
      </c>
      <c r="L15" s="82" t="s">
        <v>22</v>
      </c>
      <c r="M15" s="83">
        <f>B15+E15+K15</f>
        <v>59225</v>
      </c>
    </row>
    <row r="16" spans="1:18" s="1" customFormat="1" ht="24.95" customHeight="1" thickBot="1" x14ac:dyDescent="0.25">
      <c r="A16" s="7"/>
      <c r="B16" s="9"/>
      <c r="D16" s="90" t="s">
        <v>11</v>
      </c>
      <c r="E16" s="92">
        <f>+E9*0</f>
        <v>0</v>
      </c>
      <c r="G16" s="90" t="s">
        <v>11</v>
      </c>
      <c r="H16" s="52"/>
      <c r="I16" s="52"/>
      <c r="J16" s="52"/>
      <c r="K16" s="92">
        <f>K9*0</f>
        <v>0</v>
      </c>
      <c r="L16" s="84" t="s">
        <v>23</v>
      </c>
      <c r="M16" s="85">
        <f>E16+K16</f>
        <v>0</v>
      </c>
    </row>
    <row r="17" spans="1:15" s="1" customFormat="1" ht="24.95" customHeight="1" x14ac:dyDescent="0.2">
      <c r="A17" s="22"/>
      <c r="B17" s="10"/>
      <c r="D17" s="7"/>
      <c r="E17" s="10"/>
      <c r="G17" s="145" t="s">
        <v>38</v>
      </c>
      <c r="H17" s="146"/>
      <c r="I17" s="146"/>
      <c r="J17" s="146"/>
      <c r="K17" s="69">
        <f>K9*1+K10</f>
        <v>120900</v>
      </c>
      <c r="L17" s="54"/>
      <c r="M17" s="57"/>
      <c r="N17" s="58"/>
      <c r="O17" s="58"/>
    </row>
    <row r="18" spans="1:15" s="1" customFormat="1" ht="11.25" x14ac:dyDescent="0.2">
      <c r="A18" s="22"/>
      <c r="B18" s="10"/>
      <c r="D18" s="7"/>
      <c r="E18" s="10"/>
      <c r="G18" s="12"/>
      <c r="H18" s="4"/>
      <c r="I18" s="4"/>
      <c r="J18" s="4"/>
      <c r="K18" s="66"/>
      <c r="L18" s="54"/>
      <c r="M18" s="46"/>
    </row>
    <row r="19" spans="1:15" s="1" customFormat="1" ht="24.95" customHeight="1" x14ac:dyDescent="0.2">
      <c r="A19" s="22"/>
      <c r="B19" s="10"/>
      <c r="D19" s="22"/>
      <c r="E19" s="10"/>
      <c r="G19" s="147" t="s">
        <v>8</v>
      </c>
      <c r="H19" s="148"/>
      <c r="I19" s="148"/>
      <c r="J19" s="148"/>
      <c r="K19" s="71">
        <f>K20/1.196</f>
        <v>3344.4816053511709</v>
      </c>
      <c r="L19" s="54"/>
      <c r="M19" s="46"/>
    </row>
    <row r="20" spans="1:15" s="1" customFormat="1" ht="15" customHeight="1" x14ac:dyDescent="0.2">
      <c r="A20" s="22"/>
      <c r="B20" s="10"/>
      <c r="D20" s="22"/>
      <c r="E20" s="10"/>
      <c r="G20" s="13" t="s">
        <v>2</v>
      </c>
      <c r="H20" s="5"/>
      <c r="I20" s="5"/>
      <c r="J20" s="5"/>
      <c r="K20" s="67">
        <v>4000</v>
      </c>
      <c r="L20" s="54"/>
      <c r="M20" s="46"/>
    </row>
    <row r="21" spans="1:15" s="1" customFormat="1" ht="24.95" customHeight="1" x14ac:dyDescent="0.2">
      <c r="A21" s="23"/>
      <c r="B21" s="24"/>
      <c r="D21" s="95"/>
      <c r="E21" s="24"/>
      <c r="G21" s="143" t="s">
        <v>9</v>
      </c>
      <c r="H21" s="144"/>
      <c r="I21" s="144"/>
      <c r="J21" s="144"/>
      <c r="K21" s="68"/>
      <c r="L21" s="54"/>
      <c r="M21" s="46"/>
    </row>
    <row r="22" spans="1:15" s="1" customFormat="1" ht="15" customHeight="1" x14ac:dyDescent="0.2">
      <c r="A22" s="23"/>
      <c r="B22" s="24"/>
      <c r="D22" s="23"/>
      <c r="E22" s="24"/>
      <c r="G22" s="14" t="s">
        <v>3</v>
      </c>
      <c r="H22" s="6"/>
      <c r="I22" s="6"/>
      <c r="J22" s="6"/>
      <c r="K22" s="68">
        <v>7000</v>
      </c>
      <c r="L22" s="54"/>
      <c r="M22" s="46"/>
    </row>
    <row r="23" spans="1:15" s="1" customFormat="1" ht="15" customHeight="1" x14ac:dyDescent="0.2">
      <c r="A23" s="23"/>
      <c r="B23" s="24"/>
      <c r="D23" s="23"/>
      <c r="E23" s="24"/>
      <c r="G23" s="15" t="s">
        <v>4</v>
      </c>
      <c r="H23" s="3"/>
      <c r="I23" s="3"/>
      <c r="J23" s="3"/>
      <c r="K23" s="69">
        <f>K20+K22</f>
        <v>11000</v>
      </c>
      <c r="L23" s="54"/>
      <c r="M23" s="46"/>
    </row>
    <row r="24" spans="1:15" s="1" customFormat="1" ht="12" thickBot="1" x14ac:dyDescent="0.25">
      <c r="A24" s="23"/>
      <c r="B24" s="24"/>
      <c r="D24" s="23"/>
      <c r="E24" s="24"/>
      <c r="G24" s="12"/>
      <c r="H24" s="4"/>
      <c r="I24" s="4"/>
      <c r="J24" s="4"/>
      <c r="K24" s="70"/>
      <c r="L24" s="54"/>
      <c r="M24" s="56"/>
    </row>
    <row r="25" spans="1:15" s="1" customFormat="1" ht="30" customHeight="1" thickBot="1" x14ac:dyDescent="0.25">
      <c r="A25" s="91" t="s">
        <v>13</v>
      </c>
      <c r="B25" s="93">
        <f>B11-B15</f>
        <v>0</v>
      </c>
      <c r="D25" s="91" t="s">
        <v>45</v>
      </c>
      <c r="E25" s="93">
        <f>0.95*E9</f>
        <v>225055</v>
      </c>
      <c r="G25" s="149" t="s">
        <v>25</v>
      </c>
      <c r="H25" s="150"/>
      <c r="I25" s="150"/>
      <c r="J25" s="150"/>
      <c r="K25" s="94">
        <f>K17+K23</f>
        <v>131900</v>
      </c>
      <c r="L25" s="86" t="s">
        <v>24</v>
      </c>
      <c r="M25" s="87">
        <f>B25+E25+K25</f>
        <v>356955</v>
      </c>
    </row>
    <row r="31" spans="1:15" x14ac:dyDescent="0.25">
      <c r="H31" s="72"/>
    </row>
  </sheetData>
  <mergeCells count="9">
    <mergeCell ref="G21:J21"/>
    <mergeCell ref="G25:J25"/>
    <mergeCell ref="D5:E5"/>
    <mergeCell ref="G5:M5"/>
    <mergeCell ref="A6:B6"/>
    <mergeCell ref="D6:E6"/>
    <mergeCell ref="G6:K6"/>
    <mergeCell ref="G17:J17"/>
    <mergeCell ref="G19:J19"/>
  </mergeCells>
  <pageMargins left="0.7" right="0.7" top="0.75" bottom="0.75" header="0.3" footer="0.3"/>
  <pageSetup paperSize="9" scale="8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77"/>
  <sheetViews>
    <sheetView zoomScaleNormal="100" workbookViewId="0">
      <selection activeCell="A6" sqref="A6:B6"/>
    </sheetView>
  </sheetViews>
  <sheetFormatPr baseColWidth="10" defaultColWidth="9.140625" defaultRowHeight="15" x14ac:dyDescent="0.25"/>
  <cols>
    <col min="1" max="1" width="26.42578125" customWidth="1"/>
    <col min="2" max="2" width="10.7109375" customWidth="1"/>
    <col min="3" max="3" width="1.7109375" customWidth="1"/>
    <col min="4" max="4" width="35.28515625" customWidth="1"/>
    <col min="5" max="5" width="10.7109375" customWidth="1"/>
    <col min="6" max="6" width="1.7109375" customWidth="1"/>
    <col min="11" max="12" width="10.7109375" style="48" customWidth="1"/>
    <col min="13" max="13" width="9.85546875" style="48" customWidth="1"/>
    <col min="14" max="14" width="10" bestFit="1" customWidth="1"/>
  </cols>
  <sheetData>
    <row r="3" spans="1:18" ht="38.25" customHeight="1" x14ac:dyDescent="0.35">
      <c r="G3" s="124" t="s">
        <v>81</v>
      </c>
      <c r="H3" s="125"/>
      <c r="I3" s="126"/>
      <c r="J3" s="126"/>
      <c r="K3" s="127"/>
      <c r="L3" s="127"/>
      <c r="M3" s="127"/>
      <c r="N3" s="126"/>
      <c r="O3" s="126"/>
      <c r="P3" s="126"/>
    </row>
    <row r="4" spans="1:18" ht="43.5" customHeight="1" thickBot="1" x14ac:dyDescent="0.4">
      <c r="G4" s="124" t="s">
        <v>82</v>
      </c>
      <c r="H4" s="126"/>
      <c r="I4" s="126"/>
      <c r="J4" s="126"/>
      <c r="K4" s="127"/>
      <c r="L4" s="127"/>
      <c r="M4" s="127"/>
      <c r="N4" s="128"/>
      <c r="O4" s="128"/>
      <c r="P4" s="128"/>
      <c r="Q4" s="73"/>
      <c r="R4" s="73"/>
    </row>
    <row r="5" spans="1:18" ht="47.25" customHeight="1" thickTop="1" thickBot="1" x14ac:dyDescent="0.3">
      <c r="A5" s="136" t="s">
        <v>85</v>
      </c>
      <c r="B5" s="137"/>
      <c r="D5" s="132"/>
      <c r="E5" s="132"/>
      <c r="G5" s="133" t="s">
        <v>46</v>
      </c>
      <c r="H5" s="134"/>
      <c r="I5" s="134"/>
      <c r="J5" s="134"/>
      <c r="K5" s="134"/>
      <c r="L5" s="134"/>
      <c r="M5" s="135"/>
    </row>
    <row r="6" spans="1:18" s="1" customFormat="1" ht="50.1" customHeight="1" thickBot="1" x14ac:dyDescent="0.25">
      <c r="A6" s="176" t="s">
        <v>91</v>
      </c>
      <c r="B6" s="177"/>
      <c r="D6" s="138" t="s">
        <v>10</v>
      </c>
      <c r="E6" s="139"/>
      <c r="G6" s="140" t="s">
        <v>26</v>
      </c>
      <c r="H6" s="141"/>
      <c r="I6" s="141"/>
      <c r="J6" s="141"/>
      <c r="K6" s="142"/>
      <c r="L6" s="59"/>
      <c r="M6" s="55" t="s">
        <v>18</v>
      </c>
    </row>
    <row r="7" spans="1:18" s="1" customFormat="1" ht="15" customHeight="1" x14ac:dyDescent="0.2">
      <c r="A7" s="20" t="s">
        <v>19</v>
      </c>
      <c r="B7" s="78">
        <v>21469.01</v>
      </c>
      <c r="D7" s="16"/>
      <c r="E7" s="18"/>
      <c r="G7" s="32"/>
      <c r="H7" s="33"/>
      <c r="I7" s="33"/>
      <c r="J7" s="33"/>
      <c r="K7" s="62"/>
      <c r="L7" s="54"/>
      <c r="M7" s="57"/>
    </row>
    <row r="8" spans="1:18" s="1" customFormat="1" ht="15" customHeight="1" x14ac:dyDescent="0.2">
      <c r="A8" s="21" t="s">
        <v>20</v>
      </c>
      <c r="B8" s="79">
        <v>15606.1</v>
      </c>
      <c r="D8" s="17"/>
      <c r="E8" s="19"/>
      <c r="G8" s="32"/>
      <c r="H8" s="33"/>
      <c r="I8" s="33"/>
      <c r="J8" s="33"/>
      <c r="K8" s="62"/>
      <c r="L8" s="54"/>
      <c r="M8" s="46"/>
    </row>
    <row r="9" spans="1:18" s="1" customFormat="1" ht="15" customHeight="1" x14ac:dyDescent="0.2">
      <c r="A9" s="11" t="s">
        <v>21</v>
      </c>
      <c r="B9" s="45">
        <f>B7+B8</f>
        <v>37075.11</v>
      </c>
      <c r="D9" s="11" t="s">
        <v>5</v>
      </c>
      <c r="E9" s="80">
        <v>175000</v>
      </c>
      <c r="G9" s="11" t="s">
        <v>5</v>
      </c>
      <c r="H9" s="2"/>
      <c r="I9" s="2"/>
      <c r="J9" s="2"/>
      <c r="K9" s="81">
        <v>92000</v>
      </c>
      <c r="L9" s="88" t="s">
        <v>31</v>
      </c>
      <c r="M9" s="47">
        <f>B9+E9+K9</f>
        <v>304075.11</v>
      </c>
      <c r="N9" s="99"/>
    </row>
    <row r="10" spans="1:18" s="1" customFormat="1" ht="15" customHeight="1" x14ac:dyDescent="0.2">
      <c r="A10" s="34" t="s">
        <v>67</v>
      </c>
      <c r="B10" s="9">
        <f>0.2*B9</f>
        <v>7415.0220000000008</v>
      </c>
      <c r="D10" s="34" t="s">
        <v>67</v>
      </c>
      <c r="E10" s="9">
        <f>0.2*E9</f>
        <v>35000</v>
      </c>
      <c r="G10" s="34" t="s">
        <v>67</v>
      </c>
      <c r="H10" s="2"/>
      <c r="I10" s="2"/>
      <c r="J10" s="2"/>
      <c r="K10" s="9">
        <f>+K9*0.2</f>
        <v>18400</v>
      </c>
      <c r="L10" s="54"/>
      <c r="M10" s="53"/>
    </row>
    <row r="11" spans="1:18" s="1" customFormat="1" ht="15" customHeight="1" x14ac:dyDescent="0.2">
      <c r="A11" s="11" t="s">
        <v>6</v>
      </c>
      <c r="B11" s="60">
        <f>B10+B9</f>
        <v>44490.131999999998</v>
      </c>
      <c r="D11" s="36" t="s">
        <v>6</v>
      </c>
      <c r="E11" s="61">
        <f>E10+E9</f>
        <v>210000</v>
      </c>
      <c r="G11" s="36" t="s">
        <v>6</v>
      </c>
      <c r="H11" s="39"/>
      <c r="I11" s="39"/>
      <c r="J11" s="39"/>
      <c r="K11" s="61">
        <f>+K9+K10</f>
        <v>110400</v>
      </c>
      <c r="L11" s="88" t="s">
        <v>32</v>
      </c>
      <c r="M11" s="47">
        <f>B11+E11+K11</f>
        <v>364890.13199999998</v>
      </c>
      <c r="N11" s="99"/>
    </row>
    <row r="12" spans="1:18" s="1" customFormat="1" ht="24.95" customHeight="1" x14ac:dyDescent="0.2">
      <c r="A12" s="8" t="s">
        <v>15</v>
      </c>
      <c r="B12" s="51">
        <f>B7*35%</f>
        <v>7514.1534999999985</v>
      </c>
      <c r="D12" s="29"/>
      <c r="E12" s="30"/>
      <c r="G12" s="31"/>
      <c r="H12" s="26"/>
      <c r="I12" s="26"/>
      <c r="J12" s="43"/>
      <c r="K12" s="63"/>
      <c r="L12" s="54"/>
      <c r="M12" s="46"/>
    </row>
    <row r="13" spans="1:18" s="1" customFormat="1" ht="24.95" customHeight="1" x14ac:dyDescent="0.2">
      <c r="A13" s="8" t="s">
        <v>16</v>
      </c>
      <c r="B13" s="27">
        <f>B8*50%</f>
        <v>7803.05</v>
      </c>
      <c r="D13" s="37"/>
      <c r="E13" s="38"/>
      <c r="G13" s="40"/>
      <c r="H13" s="41"/>
      <c r="I13" s="41"/>
      <c r="J13" s="42"/>
      <c r="K13" s="64"/>
      <c r="L13" s="54"/>
      <c r="M13" s="46"/>
    </row>
    <row r="14" spans="1:18" s="1" customFormat="1" ht="15" customHeight="1" thickBot="1" x14ac:dyDescent="0.25">
      <c r="A14" s="28" t="s">
        <v>14</v>
      </c>
      <c r="B14" s="27">
        <f>B10</f>
        <v>7415.0220000000008</v>
      </c>
      <c r="D14" s="25"/>
      <c r="E14" s="27"/>
      <c r="G14" s="25"/>
      <c r="H14" s="26"/>
      <c r="I14" s="26"/>
      <c r="J14" s="26"/>
      <c r="K14" s="27"/>
      <c r="L14" s="54"/>
      <c r="M14" s="56"/>
    </row>
    <row r="15" spans="1:18" s="1" customFormat="1" ht="24.95" customHeight="1" thickBot="1" x14ac:dyDescent="0.25">
      <c r="A15" s="35" t="s">
        <v>17</v>
      </c>
      <c r="B15" s="50">
        <f>B14+B13+B12</f>
        <v>22732.2255</v>
      </c>
      <c r="D15" s="35" t="s">
        <v>66</v>
      </c>
      <c r="E15" s="49">
        <f>1*E9+E10</f>
        <v>210000</v>
      </c>
      <c r="G15" s="44" t="s">
        <v>0</v>
      </c>
      <c r="H15" s="26"/>
      <c r="I15" s="26"/>
      <c r="J15" s="26"/>
      <c r="K15" s="65">
        <f>K9*0.35</f>
        <v>32199.999999999996</v>
      </c>
      <c r="L15" s="82" t="s">
        <v>22</v>
      </c>
      <c r="M15" s="83">
        <f>B15+E15+K15</f>
        <v>264932.2255</v>
      </c>
    </row>
    <row r="16" spans="1:18" s="1" customFormat="1" ht="24.95" customHeight="1" thickBot="1" x14ac:dyDescent="0.25">
      <c r="A16" s="7"/>
      <c r="B16" s="9"/>
      <c r="D16" s="90" t="s">
        <v>11</v>
      </c>
      <c r="E16" s="92">
        <v>0</v>
      </c>
      <c r="G16" s="90" t="s">
        <v>1</v>
      </c>
      <c r="H16" s="52"/>
      <c r="I16" s="52"/>
      <c r="J16" s="52"/>
      <c r="K16" s="92">
        <f>K9*0.35</f>
        <v>32199.999999999996</v>
      </c>
      <c r="L16" s="84" t="s">
        <v>23</v>
      </c>
      <c r="M16" s="85">
        <f>E16+K16</f>
        <v>32199.999999999996</v>
      </c>
    </row>
    <row r="17" spans="1:15" s="1" customFormat="1" ht="24.95" customHeight="1" x14ac:dyDescent="0.2">
      <c r="A17" s="22"/>
      <c r="B17" s="10"/>
      <c r="D17" s="7"/>
      <c r="E17" s="10"/>
      <c r="G17" s="145" t="s">
        <v>7</v>
      </c>
      <c r="H17" s="146"/>
      <c r="I17" s="146"/>
      <c r="J17" s="146"/>
      <c r="K17" s="69">
        <f>K9*0.3+K10</f>
        <v>46000</v>
      </c>
      <c r="L17" s="54"/>
      <c r="M17" s="57"/>
      <c r="N17" s="58"/>
      <c r="O17" s="58"/>
    </row>
    <row r="18" spans="1:15" s="1" customFormat="1" ht="11.25" x14ac:dyDescent="0.2">
      <c r="A18" s="22"/>
      <c r="B18" s="10"/>
      <c r="D18" s="7"/>
      <c r="E18" s="10"/>
      <c r="G18" s="12"/>
      <c r="H18" s="4"/>
      <c r="I18" s="4"/>
      <c r="J18" s="4"/>
      <c r="K18" s="66"/>
      <c r="L18" s="54"/>
      <c r="M18" s="46"/>
    </row>
    <row r="19" spans="1:15" s="1" customFormat="1" ht="24.95" customHeight="1" x14ac:dyDescent="0.2">
      <c r="A19" s="22"/>
      <c r="B19" s="10"/>
      <c r="D19" s="22"/>
      <c r="E19" s="10"/>
      <c r="G19" s="147" t="s">
        <v>8</v>
      </c>
      <c r="H19" s="148"/>
      <c r="I19" s="148"/>
      <c r="J19" s="148"/>
      <c r="K19" s="71">
        <f>K20/1.196</f>
        <v>2508.361204013378</v>
      </c>
      <c r="L19" s="54"/>
      <c r="M19" s="46"/>
    </row>
    <row r="20" spans="1:15" s="1" customFormat="1" ht="15" customHeight="1" x14ac:dyDescent="0.2">
      <c r="A20" s="22"/>
      <c r="B20" s="10"/>
      <c r="D20" s="22"/>
      <c r="E20" s="10"/>
      <c r="G20" s="13" t="s">
        <v>2</v>
      </c>
      <c r="H20" s="5"/>
      <c r="I20" s="5"/>
      <c r="J20" s="5"/>
      <c r="K20" s="67">
        <v>3000</v>
      </c>
      <c r="L20" s="54"/>
      <c r="M20" s="46"/>
    </row>
    <row r="21" spans="1:15" s="1" customFormat="1" ht="24.95" customHeight="1" x14ac:dyDescent="0.2">
      <c r="A21" s="23"/>
      <c r="B21" s="24"/>
      <c r="D21" s="95"/>
      <c r="E21" s="24"/>
      <c r="G21" s="143" t="s">
        <v>9</v>
      </c>
      <c r="H21" s="144"/>
      <c r="I21" s="144"/>
      <c r="J21" s="144"/>
      <c r="K21" s="68"/>
      <c r="L21" s="54"/>
      <c r="M21" s="46"/>
    </row>
    <row r="22" spans="1:15" s="1" customFormat="1" ht="15" customHeight="1" x14ac:dyDescent="0.2">
      <c r="A22" s="23"/>
      <c r="B22" s="24"/>
      <c r="D22" s="23"/>
      <c r="E22" s="24"/>
      <c r="G22" s="14" t="s">
        <v>3</v>
      </c>
      <c r="H22" s="6"/>
      <c r="I22" s="6"/>
      <c r="J22" s="6"/>
      <c r="K22" s="68">
        <v>5000</v>
      </c>
      <c r="L22" s="54"/>
      <c r="M22" s="46"/>
    </row>
    <row r="23" spans="1:15" s="1" customFormat="1" ht="15" customHeight="1" x14ac:dyDescent="0.2">
      <c r="A23" s="23"/>
      <c r="B23" s="24"/>
      <c r="D23" s="23"/>
      <c r="E23" s="24"/>
      <c r="G23" s="15" t="s">
        <v>4</v>
      </c>
      <c r="H23" s="3"/>
      <c r="I23" s="3"/>
      <c r="J23" s="3"/>
      <c r="K23" s="69">
        <f>K20+K22</f>
        <v>8000</v>
      </c>
      <c r="L23" s="54"/>
      <c r="M23" s="46"/>
    </row>
    <row r="24" spans="1:15" s="1" customFormat="1" ht="12" thickBot="1" x14ac:dyDescent="0.25">
      <c r="A24" s="23"/>
      <c r="B24" s="24"/>
      <c r="D24" s="23"/>
      <c r="E24" s="24"/>
      <c r="G24" s="12"/>
      <c r="H24" s="4"/>
      <c r="I24" s="4"/>
      <c r="J24" s="4"/>
      <c r="K24" s="70"/>
      <c r="L24" s="54"/>
      <c r="M24" s="56"/>
    </row>
    <row r="25" spans="1:15" s="1" customFormat="1" ht="30" customHeight="1" thickBot="1" x14ac:dyDescent="0.25">
      <c r="A25" s="91" t="s">
        <v>13</v>
      </c>
      <c r="B25" s="93">
        <f>B11-B15</f>
        <v>21757.906499999997</v>
      </c>
      <c r="D25" s="91" t="s">
        <v>13</v>
      </c>
      <c r="E25" s="93">
        <f>0*E9</f>
        <v>0</v>
      </c>
      <c r="G25" s="149" t="s">
        <v>25</v>
      </c>
      <c r="H25" s="150"/>
      <c r="I25" s="150"/>
      <c r="J25" s="150"/>
      <c r="K25" s="94">
        <f>K17+K23</f>
        <v>54000</v>
      </c>
      <c r="L25" s="86" t="s">
        <v>24</v>
      </c>
      <c r="M25" s="87">
        <f>B25+E25+K25</f>
        <v>75757.906499999997</v>
      </c>
    </row>
    <row r="26" spans="1:15" s="104" customFormat="1" ht="24.95" customHeight="1" thickBot="1" x14ac:dyDescent="0.25">
      <c r="A26" s="102"/>
      <c r="B26" s="103"/>
      <c r="D26" s="108"/>
      <c r="E26" s="103"/>
      <c r="G26" s="105"/>
      <c r="H26" s="105"/>
      <c r="I26" s="105"/>
      <c r="J26" s="105"/>
      <c r="K26" s="103"/>
      <c r="L26" s="106"/>
      <c r="M26" s="107"/>
    </row>
    <row r="27" spans="1:15" ht="98.25" customHeight="1" thickTop="1" thickBot="1" x14ac:dyDescent="0.35">
      <c r="A27" s="130" t="s">
        <v>86</v>
      </c>
      <c r="B27" s="131"/>
      <c r="D27" s="132"/>
      <c r="E27" s="132"/>
      <c r="G27" s="133" t="s">
        <v>46</v>
      </c>
      <c r="H27" s="134"/>
      <c r="I27" s="134"/>
      <c r="J27" s="134"/>
      <c r="K27" s="134"/>
      <c r="L27" s="134"/>
      <c r="M27" s="135"/>
    </row>
    <row r="28" spans="1:15" s="1" customFormat="1" ht="50.1" customHeight="1" thickBot="1" x14ac:dyDescent="0.25">
      <c r="A28" s="151" t="s">
        <v>12</v>
      </c>
      <c r="B28" s="152"/>
      <c r="D28" s="138" t="s">
        <v>10</v>
      </c>
      <c r="E28" s="139"/>
      <c r="G28" s="140" t="s">
        <v>26</v>
      </c>
      <c r="H28" s="141"/>
      <c r="I28" s="141"/>
      <c r="J28" s="141"/>
      <c r="K28" s="142"/>
      <c r="L28" s="59"/>
      <c r="M28" s="55" t="s">
        <v>18</v>
      </c>
    </row>
    <row r="29" spans="1:15" s="1" customFormat="1" ht="15" customHeight="1" x14ac:dyDescent="0.2">
      <c r="A29" s="20" t="s">
        <v>19</v>
      </c>
      <c r="B29" s="78">
        <v>0</v>
      </c>
      <c r="D29" s="16"/>
      <c r="E29" s="18"/>
      <c r="G29" s="32"/>
      <c r="H29" s="33"/>
      <c r="I29" s="33"/>
      <c r="J29" s="33"/>
      <c r="K29" s="62"/>
      <c r="L29" s="54"/>
      <c r="M29" s="57"/>
    </row>
    <row r="30" spans="1:15" s="1" customFormat="1" ht="15" customHeight="1" x14ac:dyDescent="0.2">
      <c r="A30" s="21" t="s">
        <v>20</v>
      </c>
      <c r="B30" s="79">
        <v>0</v>
      </c>
      <c r="D30" s="17"/>
      <c r="E30" s="19"/>
      <c r="G30" s="32"/>
      <c r="H30" s="33"/>
      <c r="I30" s="33"/>
      <c r="J30" s="33"/>
      <c r="K30" s="62"/>
      <c r="L30" s="54"/>
      <c r="M30" s="46"/>
    </row>
    <row r="31" spans="1:15" s="1" customFormat="1" ht="15" customHeight="1" x14ac:dyDescent="0.2">
      <c r="A31" s="11" t="s">
        <v>21</v>
      </c>
      <c r="B31" s="45">
        <f>B29+B30</f>
        <v>0</v>
      </c>
      <c r="D31" s="11" t="s">
        <v>5</v>
      </c>
      <c r="E31" s="80">
        <v>35500</v>
      </c>
      <c r="G31" s="11" t="s">
        <v>5</v>
      </c>
      <c r="H31" s="2"/>
      <c r="I31" s="2"/>
      <c r="J31" s="2"/>
      <c r="K31" s="81">
        <v>6500</v>
      </c>
      <c r="L31" s="88" t="s">
        <v>31</v>
      </c>
      <c r="M31" s="47">
        <f>B31+E31+K31</f>
        <v>42000</v>
      </c>
      <c r="N31" s="99"/>
    </row>
    <row r="32" spans="1:15" s="1" customFormat="1" ht="15" customHeight="1" x14ac:dyDescent="0.2">
      <c r="A32" s="34" t="s">
        <v>67</v>
      </c>
      <c r="B32" s="9">
        <f>0.2*B31</f>
        <v>0</v>
      </c>
      <c r="D32" s="34" t="s">
        <v>67</v>
      </c>
      <c r="E32" s="9">
        <f>0.2*E31</f>
        <v>7100</v>
      </c>
      <c r="G32" s="34" t="s">
        <v>67</v>
      </c>
      <c r="H32" s="2"/>
      <c r="I32" s="2"/>
      <c r="J32" s="2"/>
      <c r="K32" s="9">
        <f>+K31*0.2</f>
        <v>1300</v>
      </c>
      <c r="L32" s="54"/>
      <c r="M32" s="53"/>
    </row>
    <row r="33" spans="1:15" s="1" customFormat="1" ht="15" customHeight="1" x14ac:dyDescent="0.2">
      <c r="A33" s="11" t="s">
        <v>6</v>
      </c>
      <c r="B33" s="60">
        <f>B32+B31</f>
        <v>0</v>
      </c>
      <c r="D33" s="36" t="s">
        <v>6</v>
      </c>
      <c r="E33" s="61">
        <f>E32+E31</f>
        <v>42600</v>
      </c>
      <c r="G33" s="36" t="s">
        <v>6</v>
      </c>
      <c r="H33" s="39"/>
      <c r="I33" s="39"/>
      <c r="J33" s="39"/>
      <c r="K33" s="61">
        <f>+K31+K32</f>
        <v>7800</v>
      </c>
      <c r="L33" s="88" t="s">
        <v>32</v>
      </c>
      <c r="M33" s="47">
        <f>B33+E33+K33</f>
        <v>50400</v>
      </c>
      <c r="N33" s="99"/>
    </row>
    <row r="34" spans="1:15" s="1" customFormat="1" ht="24.95" customHeight="1" x14ac:dyDescent="0.2">
      <c r="A34" s="8" t="s">
        <v>15</v>
      </c>
      <c r="B34" s="51">
        <f>B29*35%</f>
        <v>0</v>
      </c>
      <c r="D34" s="29"/>
      <c r="E34" s="30"/>
      <c r="G34" s="31"/>
      <c r="H34" s="26"/>
      <c r="I34" s="26"/>
      <c r="J34" s="43"/>
      <c r="K34" s="63"/>
      <c r="L34" s="54"/>
      <c r="M34" s="46"/>
    </row>
    <row r="35" spans="1:15" s="1" customFormat="1" ht="24.95" customHeight="1" x14ac:dyDescent="0.2">
      <c r="A35" s="8" t="s">
        <v>16</v>
      </c>
      <c r="B35" s="27">
        <f>B30*50%</f>
        <v>0</v>
      </c>
      <c r="D35" s="37"/>
      <c r="E35" s="38"/>
      <c r="G35" s="40"/>
      <c r="H35" s="41"/>
      <c r="I35" s="41"/>
      <c r="J35" s="42"/>
      <c r="K35" s="64"/>
      <c r="L35" s="54"/>
      <c r="M35" s="46"/>
    </row>
    <row r="36" spans="1:15" s="1" customFormat="1" ht="15" customHeight="1" thickBot="1" x14ac:dyDescent="0.25">
      <c r="A36" s="28" t="s">
        <v>14</v>
      </c>
      <c r="B36" s="27">
        <f>B32</f>
        <v>0</v>
      </c>
      <c r="D36" s="25"/>
      <c r="E36" s="27"/>
      <c r="G36" s="25"/>
      <c r="H36" s="26"/>
      <c r="I36" s="26"/>
      <c r="J36" s="26"/>
      <c r="K36" s="27"/>
      <c r="L36" s="54"/>
      <c r="M36" s="56"/>
    </row>
    <row r="37" spans="1:15" s="1" customFormat="1" ht="24.95" customHeight="1" thickBot="1" x14ac:dyDescent="0.25">
      <c r="A37" s="35" t="s">
        <v>17</v>
      </c>
      <c r="B37" s="50">
        <f>B36+B35+B34</f>
        <v>0</v>
      </c>
      <c r="D37" s="35" t="s">
        <v>66</v>
      </c>
      <c r="E37" s="49">
        <f>1*E31+E32</f>
        <v>42600</v>
      </c>
      <c r="G37" s="44" t="s">
        <v>0</v>
      </c>
      <c r="H37" s="26"/>
      <c r="I37" s="26"/>
      <c r="J37" s="26"/>
      <c r="K37" s="65">
        <f>K31*0.35</f>
        <v>2275</v>
      </c>
      <c r="L37" s="82" t="s">
        <v>22</v>
      </c>
      <c r="M37" s="83">
        <f>B37+E37+K37</f>
        <v>44875</v>
      </c>
    </row>
    <row r="38" spans="1:15" s="1" customFormat="1" ht="24.95" customHeight="1" thickBot="1" x14ac:dyDescent="0.25">
      <c r="A38" s="7"/>
      <c r="B38" s="9"/>
      <c r="D38" s="90" t="s">
        <v>11</v>
      </c>
      <c r="E38" s="92">
        <v>0</v>
      </c>
      <c r="G38" s="90" t="s">
        <v>1</v>
      </c>
      <c r="H38" s="52"/>
      <c r="I38" s="52"/>
      <c r="J38" s="52"/>
      <c r="K38" s="92">
        <f>K31*0.35</f>
        <v>2275</v>
      </c>
      <c r="L38" s="84" t="s">
        <v>23</v>
      </c>
      <c r="M38" s="85">
        <f>E38+K38</f>
        <v>2275</v>
      </c>
    </row>
    <row r="39" spans="1:15" s="1" customFormat="1" ht="24.95" customHeight="1" x14ac:dyDescent="0.2">
      <c r="A39" s="22"/>
      <c r="B39" s="10"/>
      <c r="D39" s="7"/>
      <c r="E39" s="10"/>
      <c r="G39" s="145" t="s">
        <v>7</v>
      </c>
      <c r="H39" s="146"/>
      <c r="I39" s="146"/>
      <c r="J39" s="146"/>
      <c r="K39" s="69">
        <f>K31*0.3+K32</f>
        <v>3250</v>
      </c>
      <c r="L39" s="54"/>
      <c r="M39" s="57"/>
      <c r="N39" s="58"/>
      <c r="O39" s="58"/>
    </row>
    <row r="40" spans="1:15" s="1" customFormat="1" ht="11.25" x14ac:dyDescent="0.2">
      <c r="A40" s="22"/>
      <c r="B40" s="10"/>
      <c r="D40" s="7"/>
      <c r="E40" s="10"/>
      <c r="G40" s="12"/>
      <c r="H40" s="4"/>
      <c r="I40" s="4"/>
      <c r="J40" s="4"/>
      <c r="K40" s="66"/>
      <c r="L40" s="54"/>
      <c r="M40" s="46"/>
    </row>
    <row r="41" spans="1:15" s="1" customFormat="1" ht="24.95" customHeight="1" x14ac:dyDescent="0.2">
      <c r="A41" s="22"/>
      <c r="B41" s="10"/>
      <c r="D41" s="22"/>
      <c r="E41" s="10"/>
      <c r="G41" s="147" t="s">
        <v>8</v>
      </c>
      <c r="H41" s="148"/>
      <c r="I41" s="148"/>
      <c r="J41" s="148"/>
      <c r="K41" s="71">
        <f>K42/1.196</f>
        <v>1254.180602006689</v>
      </c>
      <c r="L41" s="54"/>
      <c r="M41" s="46"/>
    </row>
    <row r="42" spans="1:15" s="1" customFormat="1" ht="15" customHeight="1" x14ac:dyDescent="0.2">
      <c r="A42" s="22"/>
      <c r="B42" s="10"/>
      <c r="D42" s="22"/>
      <c r="E42" s="10"/>
      <c r="G42" s="13" t="s">
        <v>2</v>
      </c>
      <c r="H42" s="5"/>
      <c r="I42" s="5"/>
      <c r="J42" s="5"/>
      <c r="K42" s="67">
        <v>1500</v>
      </c>
      <c r="L42" s="54"/>
      <c r="M42" s="46"/>
    </row>
    <row r="43" spans="1:15" s="1" customFormat="1" ht="24.95" customHeight="1" x14ac:dyDescent="0.2">
      <c r="A43" s="23"/>
      <c r="B43" s="24"/>
      <c r="D43" s="95"/>
      <c r="E43" s="24"/>
      <c r="G43" s="143" t="s">
        <v>9</v>
      </c>
      <c r="H43" s="144"/>
      <c r="I43" s="144"/>
      <c r="J43" s="144"/>
      <c r="K43" s="68"/>
      <c r="L43" s="54"/>
      <c r="M43" s="46"/>
    </row>
    <row r="44" spans="1:15" s="1" customFormat="1" ht="15" customHeight="1" x14ac:dyDescent="0.2">
      <c r="A44" s="23"/>
      <c r="B44" s="24"/>
      <c r="D44" s="23"/>
      <c r="E44" s="24"/>
      <c r="G44" s="14" t="s">
        <v>3</v>
      </c>
      <c r="H44" s="6"/>
      <c r="I44" s="6"/>
      <c r="J44" s="6"/>
      <c r="K44" s="68">
        <v>1500</v>
      </c>
      <c r="L44" s="54"/>
      <c r="M44" s="46"/>
    </row>
    <row r="45" spans="1:15" s="1" customFormat="1" ht="15" customHeight="1" x14ac:dyDescent="0.2">
      <c r="A45" s="23"/>
      <c r="B45" s="24"/>
      <c r="D45" s="23"/>
      <c r="E45" s="24"/>
      <c r="G45" s="15" t="s">
        <v>4</v>
      </c>
      <c r="H45" s="3"/>
      <c r="I45" s="3"/>
      <c r="J45" s="3"/>
      <c r="K45" s="69">
        <f>K42+K44</f>
        <v>3000</v>
      </c>
      <c r="L45" s="54"/>
      <c r="M45" s="46"/>
    </row>
    <row r="46" spans="1:15" s="1" customFormat="1" ht="12" thickBot="1" x14ac:dyDescent="0.25">
      <c r="A46" s="23"/>
      <c r="B46" s="24"/>
      <c r="D46" s="23"/>
      <c r="E46" s="24"/>
      <c r="G46" s="12"/>
      <c r="H46" s="4"/>
      <c r="I46" s="4"/>
      <c r="J46" s="4"/>
      <c r="K46" s="70"/>
      <c r="L46" s="54"/>
      <c r="M46" s="56"/>
    </row>
    <row r="47" spans="1:15" s="1" customFormat="1" ht="30" customHeight="1" thickBot="1" x14ac:dyDescent="0.25">
      <c r="A47" s="91" t="s">
        <v>13</v>
      </c>
      <c r="B47" s="93">
        <f>B33-B37</f>
        <v>0</v>
      </c>
      <c r="D47" s="91" t="s">
        <v>13</v>
      </c>
      <c r="E47" s="93">
        <f>0*E31</f>
        <v>0</v>
      </c>
      <c r="G47" s="149" t="s">
        <v>25</v>
      </c>
      <c r="H47" s="150"/>
      <c r="I47" s="150"/>
      <c r="J47" s="150"/>
      <c r="K47" s="94">
        <f>K39+K45</f>
        <v>6250</v>
      </c>
      <c r="L47" s="86" t="s">
        <v>24</v>
      </c>
      <c r="M47" s="87">
        <f>B47+E47+K47</f>
        <v>6250</v>
      </c>
    </row>
    <row r="48" spans="1:15" s="104" customFormat="1" ht="24.95" customHeight="1" thickBot="1" x14ac:dyDescent="0.25">
      <c r="A48" s="102"/>
      <c r="B48" s="103"/>
      <c r="D48" s="102"/>
      <c r="E48" s="103"/>
      <c r="G48" s="105"/>
      <c r="H48" s="105"/>
      <c r="I48" s="105"/>
      <c r="J48" s="105"/>
      <c r="K48" s="103"/>
      <c r="L48" s="106"/>
      <c r="M48" s="107"/>
    </row>
    <row r="49" spans="1:15" ht="61.5" customHeight="1" thickTop="1" thickBot="1" x14ac:dyDescent="0.3">
      <c r="A49" s="155" t="s">
        <v>84</v>
      </c>
      <c r="B49" s="156"/>
      <c r="D49" s="132"/>
      <c r="E49" s="132"/>
      <c r="G49" s="133" t="s">
        <v>48</v>
      </c>
      <c r="H49" s="134"/>
      <c r="I49" s="134"/>
      <c r="J49" s="134"/>
      <c r="K49" s="134"/>
      <c r="L49" s="134"/>
      <c r="M49" s="135"/>
    </row>
    <row r="50" spans="1:15" s="1" customFormat="1" ht="50.1" customHeight="1" thickBot="1" x14ac:dyDescent="0.25">
      <c r="A50" s="151" t="s">
        <v>12</v>
      </c>
      <c r="B50" s="152"/>
      <c r="D50" s="138" t="s">
        <v>10</v>
      </c>
      <c r="E50" s="139"/>
      <c r="G50" s="140" t="s">
        <v>26</v>
      </c>
      <c r="H50" s="141"/>
      <c r="I50" s="141"/>
      <c r="J50" s="141"/>
      <c r="K50" s="142"/>
      <c r="L50" s="59"/>
      <c r="M50" s="55" t="s">
        <v>18</v>
      </c>
    </row>
    <row r="51" spans="1:15" s="1" customFormat="1" ht="15" customHeight="1" x14ac:dyDescent="0.2">
      <c r="A51" s="20" t="s">
        <v>19</v>
      </c>
      <c r="B51" s="78">
        <v>0</v>
      </c>
      <c r="D51" s="16"/>
      <c r="E51" s="18"/>
      <c r="G51" s="32"/>
      <c r="H51" s="33"/>
      <c r="I51" s="33"/>
      <c r="J51" s="33"/>
      <c r="K51" s="62"/>
      <c r="L51" s="54"/>
      <c r="M51" s="57"/>
    </row>
    <row r="52" spans="1:15" s="1" customFormat="1" ht="15" customHeight="1" x14ac:dyDescent="0.2">
      <c r="A52" s="21" t="s">
        <v>20</v>
      </c>
      <c r="B52" s="79">
        <v>0</v>
      </c>
      <c r="D52" s="17"/>
      <c r="E52" s="19"/>
      <c r="G52" s="32"/>
      <c r="H52" s="33"/>
      <c r="I52" s="33"/>
      <c r="J52" s="33"/>
      <c r="K52" s="62"/>
      <c r="L52" s="54"/>
      <c r="M52" s="46"/>
    </row>
    <row r="53" spans="1:15" s="1" customFormat="1" ht="15" customHeight="1" x14ac:dyDescent="0.2">
      <c r="A53" s="11" t="s">
        <v>21</v>
      </c>
      <c r="B53" s="45">
        <f>B51+B52</f>
        <v>0</v>
      </c>
      <c r="D53" s="11" t="s">
        <v>5</v>
      </c>
      <c r="E53" s="80">
        <v>23500</v>
      </c>
      <c r="G53" s="11" t="s">
        <v>5</v>
      </c>
      <c r="H53" s="2"/>
      <c r="I53" s="2"/>
      <c r="J53" s="2"/>
      <c r="K53" s="81">
        <v>23500</v>
      </c>
      <c r="L53" s="88" t="s">
        <v>31</v>
      </c>
      <c r="M53" s="47">
        <f>B53+E53+K53</f>
        <v>47000</v>
      </c>
    </row>
    <row r="54" spans="1:15" s="1" customFormat="1" ht="15" customHeight="1" x14ac:dyDescent="0.2">
      <c r="A54" s="34" t="s">
        <v>68</v>
      </c>
      <c r="B54" s="9">
        <f>0.2*B53</f>
        <v>0</v>
      </c>
      <c r="D54" s="34" t="s">
        <v>68</v>
      </c>
      <c r="E54" s="9">
        <f>0.2*E53</f>
        <v>4700</v>
      </c>
      <c r="G54" s="34" t="s">
        <v>68</v>
      </c>
      <c r="H54" s="2"/>
      <c r="I54" s="2"/>
      <c r="J54" s="2"/>
      <c r="K54" s="9">
        <f>+K53*0.2</f>
        <v>4700</v>
      </c>
      <c r="L54" s="54"/>
      <c r="M54" s="53"/>
    </row>
    <row r="55" spans="1:15" s="1" customFormat="1" ht="15" customHeight="1" x14ac:dyDescent="0.2">
      <c r="A55" s="11" t="s">
        <v>6</v>
      </c>
      <c r="B55" s="60">
        <f>B54+B53</f>
        <v>0</v>
      </c>
      <c r="D55" s="36" t="s">
        <v>6</v>
      </c>
      <c r="E55" s="61">
        <f>E54+E53</f>
        <v>28200</v>
      </c>
      <c r="G55" s="36" t="s">
        <v>6</v>
      </c>
      <c r="H55" s="39"/>
      <c r="I55" s="39"/>
      <c r="J55" s="39"/>
      <c r="K55" s="61">
        <f>+K53+K54</f>
        <v>28200</v>
      </c>
      <c r="L55" s="88" t="s">
        <v>32</v>
      </c>
      <c r="M55" s="47">
        <f>B55+E55+K55</f>
        <v>56400</v>
      </c>
      <c r="N55" s="99"/>
    </row>
    <row r="56" spans="1:15" s="1" customFormat="1" ht="24.95" customHeight="1" x14ac:dyDescent="0.2">
      <c r="A56" s="8" t="s">
        <v>15</v>
      </c>
      <c r="B56" s="51">
        <f>B51*35%</f>
        <v>0</v>
      </c>
      <c r="D56" s="29"/>
      <c r="E56" s="30"/>
      <c r="G56" s="31"/>
      <c r="H56" s="26"/>
      <c r="I56" s="26"/>
      <c r="J56" s="43"/>
      <c r="K56" s="63"/>
      <c r="L56" s="54"/>
      <c r="M56" s="46"/>
    </row>
    <row r="57" spans="1:15" s="1" customFormat="1" ht="24.95" customHeight="1" x14ac:dyDescent="0.2">
      <c r="A57" s="8" t="s">
        <v>16</v>
      </c>
      <c r="B57" s="27">
        <f>B52*50%</f>
        <v>0</v>
      </c>
      <c r="D57" s="37"/>
      <c r="E57" s="38"/>
      <c r="G57" s="40"/>
      <c r="H57" s="41"/>
      <c r="I57" s="41"/>
      <c r="J57" s="42"/>
      <c r="K57" s="64"/>
      <c r="L57" s="54"/>
      <c r="M57" s="46"/>
    </row>
    <row r="58" spans="1:15" s="1" customFormat="1" ht="15" customHeight="1" thickBot="1" x14ac:dyDescent="0.25">
      <c r="A58" s="28" t="s">
        <v>14</v>
      </c>
      <c r="B58" s="27">
        <f>B54</f>
        <v>0</v>
      </c>
      <c r="D58" s="25"/>
      <c r="E58" s="27"/>
      <c r="G58" s="25"/>
      <c r="H58" s="26"/>
      <c r="I58" s="26"/>
      <c r="J58" s="26"/>
      <c r="K58" s="27"/>
      <c r="L58" s="54"/>
      <c r="M58" s="56"/>
    </row>
    <row r="59" spans="1:15" s="1" customFormat="1" ht="24.95" customHeight="1" thickBot="1" x14ac:dyDescent="0.25">
      <c r="A59" s="35" t="s">
        <v>17</v>
      </c>
      <c r="B59" s="50">
        <f>B58+B57+B56</f>
        <v>0</v>
      </c>
      <c r="D59" s="35" t="s">
        <v>61</v>
      </c>
      <c r="E59" s="49">
        <f>0.35*E53+E54</f>
        <v>12925</v>
      </c>
      <c r="G59" s="44" t="s">
        <v>34</v>
      </c>
      <c r="H59" s="26"/>
      <c r="I59" s="26"/>
      <c r="J59" s="26"/>
      <c r="K59" s="65">
        <f>K53*0.15</f>
        <v>3525</v>
      </c>
      <c r="L59" s="82" t="s">
        <v>22</v>
      </c>
      <c r="M59" s="83">
        <f>B59+E59+K59</f>
        <v>16450</v>
      </c>
    </row>
    <row r="60" spans="1:15" s="1" customFormat="1" ht="24.95" customHeight="1" thickBot="1" x14ac:dyDescent="0.25">
      <c r="A60" s="7"/>
      <c r="B60" s="9"/>
      <c r="D60" s="90" t="s">
        <v>11</v>
      </c>
      <c r="E60" s="92">
        <f>+E53*0</f>
        <v>0</v>
      </c>
      <c r="G60" s="90" t="s">
        <v>11</v>
      </c>
      <c r="H60" s="52"/>
      <c r="I60" s="52"/>
      <c r="J60" s="119"/>
      <c r="K60" s="92">
        <f>K53*0</f>
        <v>0</v>
      </c>
      <c r="L60" s="84" t="s">
        <v>23</v>
      </c>
      <c r="M60" s="85">
        <f>E60+K60</f>
        <v>0</v>
      </c>
    </row>
    <row r="61" spans="1:15" s="1" customFormat="1" ht="24.95" customHeight="1" x14ac:dyDescent="0.2">
      <c r="A61" s="22"/>
      <c r="B61" s="10"/>
      <c r="D61" s="7"/>
      <c r="E61" s="10"/>
      <c r="G61" s="145" t="s">
        <v>35</v>
      </c>
      <c r="H61" s="146"/>
      <c r="I61" s="146"/>
      <c r="J61" s="146"/>
      <c r="K61" s="69">
        <f>K53*0.85+K54</f>
        <v>24675</v>
      </c>
      <c r="L61" s="54"/>
      <c r="M61" s="57"/>
      <c r="N61" s="58"/>
      <c r="O61" s="58"/>
    </row>
    <row r="62" spans="1:15" s="1" customFormat="1" ht="11.25" x14ac:dyDescent="0.2">
      <c r="A62" s="22"/>
      <c r="B62" s="10"/>
      <c r="D62" s="7"/>
      <c r="E62" s="10"/>
      <c r="G62" s="12"/>
      <c r="H62" s="4"/>
      <c r="I62" s="4"/>
      <c r="J62" s="4"/>
      <c r="K62" s="66"/>
      <c r="L62" s="54"/>
      <c r="M62" s="46"/>
    </row>
    <row r="63" spans="1:15" s="1" customFormat="1" ht="24.95" customHeight="1" x14ac:dyDescent="0.2">
      <c r="A63" s="22"/>
      <c r="B63" s="10"/>
      <c r="D63" s="22"/>
      <c r="E63" s="10"/>
      <c r="G63" s="147" t="s">
        <v>8</v>
      </c>
      <c r="H63" s="148"/>
      <c r="I63" s="148"/>
      <c r="J63" s="148"/>
      <c r="K63" s="71">
        <f>K64/1.196</f>
        <v>0</v>
      </c>
      <c r="L63" s="54"/>
      <c r="M63" s="46"/>
    </row>
    <row r="64" spans="1:15" s="1" customFormat="1" ht="15" customHeight="1" x14ac:dyDescent="0.2">
      <c r="A64" s="22"/>
      <c r="B64" s="10"/>
      <c r="D64" s="22"/>
      <c r="E64" s="10"/>
      <c r="G64" s="13" t="s">
        <v>2</v>
      </c>
      <c r="H64" s="5"/>
      <c r="I64" s="5"/>
      <c r="J64" s="5"/>
      <c r="K64" s="67">
        <v>0</v>
      </c>
      <c r="L64" s="54"/>
      <c r="M64" s="46"/>
    </row>
    <row r="65" spans="1:14" s="1" customFormat="1" ht="24.95" customHeight="1" x14ac:dyDescent="0.2">
      <c r="A65" s="23"/>
      <c r="B65" s="24"/>
      <c r="D65" s="23"/>
      <c r="E65" s="24"/>
      <c r="G65" s="143" t="s">
        <v>9</v>
      </c>
      <c r="H65" s="144"/>
      <c r="I65" s="144"/>
      <c r="J65" s="144"/>
      <c r="K65" s="68"/>
      <c r="L65" s="54"/>
      <c r="M65" s="46"/>
    </row>
    <row r="66" spans="1:14" s="1" customFormat="1" ht="15" customHeight="1" x14ac:dyDescent="0.2">
      <c r="A66" s="23"/>
      <c r="B66" s="24"/>
      <c r="D66" s="23"/>
      <c r="E66" s="24"/>
      <c r="G66" s="14" t="s">
        <v>3</v>
      </c>
      <c r="H66" s="6"/>
      <c r="I66" s="6"/>
      <c r="J66" s="6"/>
      <c r="K66" s="68">
        <v>0</v>
      </c>
      <c r="L66" s="54"/>
      <c r="M66" s="46"/>
    </row>
    <row r="67" spans="1:14" s="1" customFormat="1" ht="15" customHeight="1" x14ac:dyDescent="0.2">
      <c r="A67" s="23"/>
      <c r="B67" s="24"/>
      <c r="D67" s="23"/>
      <c r="E67" s="24"/>
      <c r="G67" s="15" t="s">
        <v>4</v>
      </c>
      <c r="H67" s="3"/>
      <c r="I67" s="3"/>
      <c r="J67" s="3"/>
      <c r="K67" s="69">
        <f>K64+K66</f>
        <v>0</v>
      </c>
      <c r="L67" s="54"/>
      <c r="M67" s="46"/>
    </row>
    <row r="68" spans="1:14" s="1" customFormat="1" ht="12" thickBot="1" x14ac:dyDescent="0.25">
      <c r="A68" s="23"/>
      <c r="B68" s="24"/>
      <c r="D68" s="23"/>
      <c r="E68" s="24"/>
      <c r="G68" s="12"/>
      <c r="H68" s="4"/>
      <c r="I68" s="4"/>
      <c r="J68" s="4"/>
      <c r="K68" s="70"/>
      <c r="L68" s="54"/>
      <c r="M68" s="56"/>
    </row>
    <row r="69" spans="1:14" s="1" customFormat="1" ht="30" customHeight="1" thickBot="1" x14ac:dyDescent="0.25">
      <c r="A69" s="91" t="s">
        <v>13</v>
      </c>
      <c r="B69" s="93">
        <f>B55-B59</f>
        <v>0</v>
      </c>
      <c r="D69" s="91" t="s">
        <v>36</v>
      </c>
      <c r="E69" s="93">
        <f>0.65*E53</f>
        <v>15275</v>
      </c>
      <c r="G69" s="149" t="s">
        <v>25</v>
      </c>
      <c r="H69" s="150"/>
      <c r="I69" s="150"/>
      <c r="J69" s="150"/>
      <c r="K69" s="94">
        <f>K61+K67</f>
        <v>24675</v>
      </c>
      <c r="L69" s="86" t="s">
        <v>24</v>
      </c>
      <c r="M69" s="87">
        <f>B69+E69+K69</f>
        <v>39950</v>
      </c>
    </row>
    <row r="70" spans="1:14" s="104" customFormat="1" ht="24.95" customHeight="1" thickBot="1" x14ac:dyDescent="0.25">
      <c r="A70" s="102"/>
      <c r="B70" s="103"/>
      <c r="D70" s="102"/>
      <c r="E70" s="103"/>
      <c r="G70" s="105"/>
      <c r="H70" s="105"/>
      <c r="I70" s="105"/>
      <c r="J70" s="105"/>
      <c r="K70" s="103"/>
      <c r="L70" s="106"/>
      <c r="M70" s="107"/>
    </row>
    <row r="71" spans="1:14" ht="39.75" customHeight="1" thickBot="1" x14ac:dyDescent="0.3">
      <c r="A71" s="157" t="s">
        <v>87</v>
      </c>
      <c r="B71" s="158"/>
      <c r="C71" s="158"/>
      <c r="D71" s="158"/>
      <c r="E71" s="158"/>
      <c r="F71" s="115"/>
      <c r="G71" s="115"/>
      <c r="H71" s="115"/>
      <c r="I71" s="115"/>
      <c r="J71" s="115"/>
      <c r="K71" s="116"/>
      <c r="L71" s="153">
        <f>M11+K23+M33+K45+M55</f>
        <v>482690.13199999998</v>
      </c>
      <c r="M71" s="154"/>
    </row>
    <row r="72" spans="1:14" s="111" customFormat="1" ht="15.75" thickBot="1" x14ac:dyDescent="0.3">
      <c r="A72" s="109"/>
      <c r="B72" s="110"/>
      <c r="C72" s="110"/>
      <c r="D72" s="110"/>
      <c r="E72" s="110"/>
      <c r="F72" s="110"/>
      <c r="G72" s="110"/>
      <c r="H72" s="110"/>
      <c r="I72" s="110"/>
      <c r="J72" s="110"/>
      <c r="K72" s="110"/>
      <c r="L72" s="110"/>
      <c r="M72" s="110"/>
    </row>
    <row r="73" spans="1:14" ht="34.5" customHeight="1" thickBot="1" x14ac:dyDescent="0.3">
      <c r="A73" s="159" t="s">
        <v>88</v>
      </c>
      <c r="B73" s="160"/>
      <c r="C73" s="160"/>
      <c r="D73" s="160"/>
      <c r="E73" s="160"/>
      <c r="F73" s="117"/>
      <c r="G73" s="117"/>
      <c r="H73" s="117"/>
      <c r="I73" s="117"/>
      <c r="J73" s="117"/>
      <c r="K73" s="118"/>
      <c r="L73" s="161">
        <f>M15+M37+M59</f>
        <v>326257.2255</v>
      </c>
      <c r="M73" s="162"/>
    </row>
    <row r="74" spans="1:14" s="111" customFormat="1" ht="15.75" thickBot="1" x14ac:dyDescent="0.3">
      <c r="A74" s="112"/>
      <c r="B74" s="113"/>
      <c r="C74" s="113"/>
      <c r="D74" s="113"/>
      <c r="E74" s="113"/>
      <c r="F74" s="113"/>
      <c r="G74" s="113"/>
      <c r="H74" s="113"/>
      <c r="I74" s="113"/>
      <c r="J74" s="113"/>
      <c r="K74" s="114"/>
      <c r="L74" s="114"/>
      <c r="M74" s="114"/>
    </row>
    <row r="75" spans="1:14" ht="36" customHeight="1" thickBot="1" x14ac:dyDescent="0.3">
      <c r="A75" s="163" t="s">
        <v>89</v>
      </c>
      <c r="B75" s="164"/>
      <c r="C75" s="164"/>
      <c r="D75" s="164"/>
      <c r="E75" s="164"/>
      <c r="F75" s="120"/>
      <c r="G75" s="120"/>
      <c r="H75" s="120"/>
      <c r="I75" s="120"/>
      <c r="J75" s="120"/>
      <c r="K75" s="121"/>
      <c r="L75" s="165">
        <f>M16+M38+M60</f>
        <v>34475</v>
      </c>
      <c r="M75" s="166"/>
    </row>
    <row r="76" spans="1:14" ht="15.75" customHeight="1" thickBot="1" x14ac:dyDescent="0.3">
      <c r="H76" s="72"/>
    </row>
    <row r="77" spans="1:14" ht="93" customHeight="1" thickBot="1" x14ac:dyDescent="0.3">
      <c r="A77" s="167" t="s">
        <v>83</v>
      </c>
      <c r="B77" s="168"/>
      <c r="C77" s="168"/>
      <c r="D77" s="168"/>
      <c r="E77" s="168"/>
      <c r="F77" s="122"/>
      <c r="G77" s="122"/>
      <c r="H77" s="122"/>
      <c r="I77" s="122"/>
      <c r="J77" s="122"/>
      <c r="K77" s="123"/>
      <c r="L77" s="169">
        <f>M25+M47+M69</f>
        <v>121957.9065</v>
      </c>
      <c r="M77" s="170"/>
      <c r="N77" s="129"/>
    </row>
  </sheetData>
  <mergeCells count="38">
    <mergeCell ref="A73:E73"/>
    <mergeCell ref="L73:M73"/>
    <mergeCell ref="A75:E75"/>
    <mergeCell ref="L75:M75"/>
    <mergeCell ref="A77:E77"/>
    <mergeCell ref="L77:M77"/>
    <mergeCell ref="L71:M71"/>
    <mergeCell ref="G47:J47"/>
    <mergeCell ref="A49:B49"/>
    <mergeCell ref="D49:E49"/>
    <mergeCell ref="G49:M49"/>
    <mergeCell ref="A50:B50"/>
    <mergeCell ref="D50:E50"/>
    <mergeCell ref="G50:K50"/>
    <mergeCell ref="G61:J61"/>
    <mergeCell ref="G63:J63"/>
    <mergeCell ref="G65:J65"/>
    <mergeCell ref="G69:J69"/>
    <mergeCell ref="A71:E71"/>
    <mergeCell ref="A28:B28"/>
    <mergeCell ref="D28:E28"/>
    <mergeCell ref="G28:K28"/>
    <mergeCell ref="G39:J39"/>
    <mergeCell ref="G41:J41"/>
    <mergeCell ref="G43:J43"/>
    <mergeCell ref="G17:J17"/>
    <mergeCell ref="G19:J19"/>
    <mergeCell ref="G21:J21"/>
    <mergeCell ref="G25:J25"/>
    <mergeCell ref="A27:B27"/>
    <mergeCell ref="D27:E27"/>
    <mergeCell ref="G27:M27"/>
    <mergeCell ref="A5:B5"/>
    <mergeCell ref="D5:E5"/>
    <mergeCell ref="G5:M5"/>
    <mergeCell ref="A6:B6"/>
    <mergeCell ref="D6:E6"/>
    <mergeCell ref="G6:K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58" orientation="portrait" r:id="rId1"/>
  <colBreaks count="1" manualBreakCount="1">
    <brk id="13" max="7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77"/>
  <sheetViews>
    <sheetView tabSelected="1" zoomScaleNormal="100" workbookViewId="0">
      <selection activeCell="A6" sqref="A6:B6"/>
    </sheetView>
  </sheetViews>
  <sheetFormatPr baseColWidth="10" defaultColWidth="9.140625" defaultRowHeight="15" x14ac:dyDescent="0.25"/>
  <cols>
    <col min="1" max="1" width="26.42578125" customWidth="1"/>
    <col min="2" max="2" width="10.7109375" customWidth="1"/>
    <col min="3" max="3" width="1.7109375" customWidth="1"/>
    <col min="4" max="4" width="35.28515625" customWidth="1"/>
    <col min="5" max="5" width="10.7109375" customWidth="1"/>
    <col min="6" max="6" width="1.7109375" customWidth="1"/>
    <col min="11" max="12" width="10.7109375" style="48" customWidth="1"/>
    <col min="13" max="13" width="9.85546875" style="48" bestFit="1" customWidth="1"/>
  </cols>
  <sheetData>
    <row r="3" spans="1:18" ht="38.25" customHeight="1" x14ac:dyDescent="0.35">
      <c r="G3" s="124" t="s">
        <v>81</v>
      </c>
      <c r="H3" s="125"/>
      <c r="I3" s="126"/>
      <c r="J3" s="126"/>
      <c r="K3" s="127"/>
      <c r="L3" s="127"/>
      <c r="M3" s="127"/>
      <c r="N3" s="126"/>
      <c r="O3" s="126"/>
      <c r="P3" s="126"/>
    </row>
    <row r="4" spans="1:18" ht="43.5" customHeight="1" thickBot="1" x14ac:dyDescent="0.4">
      <c r="G4" s="124" t="s">
        <v>82</v>
      </c>
      <c r="H4" s="126"/>
      <c r="I4" s="126"/>
      <c r="J4" s="126"/>
      <c r="K4" s="127"/>
      <c r="L4" s="127"/>
      <c r="M4" s="127"/>
      <c r="N4" s="128"/>
      <c r="O4" s="128"/>
      <c r="P4" s="128"/>
      <c r="Q4" s="73"/>
      <c r="R4" s="73"/>
    </row>
    <row r="5" spans="1:18" ht="47.25" customHeight="1" thickTop="1" thickBot="1" x14ac:dyDescent="0.3">
      <c r="A5" s="136" t="s">
        <v>85</v>
      </c>
      <c r="B5" s="137"/>
      <c r="D5" s="132"/>
      <c r="E5" s="132"/>
      <c r="G5" s="133" t="s">
        <v>46</v>
      </c>
      <c r="H5" s="134"/>
      <c r="I5" s="134"/>
      <c r="J5" s="134"/>
      <c r="K5" s="134"/>
      <c r="L5" s="134"/>
      <c r="M5" s="135"/>
    </row>
    <row r="6" spans="1:18" s="1" customFormat="1" ht="50.1" customHeight="1" thickBot="1" x14ac:dyDescent="0.25">
      <c r="A6" s="178" t="s">
        <v>90</v>
      </c>
      <c r="B6" s="179"/>
      <c r="D6" s="138" t="s">
        <v>10</v>
      </c>
      <c r="E6" s="139"/>
      <c r="G6" s="140" t="s">
        <v>26</v>
      </c>
      <c r="H6" s="141"/>
      <c r="I6" s="141"/>
      <c r="J6" s="141"/>
      <c r="K6" s="142"/>
      <c r="L6" s="59"/>
      <c r="M6" s="55" t="s">
        <v>18</v>
      </c>
    </row>
    <row r="7" spans="1:18" s="1" customFormat="1" ht="15" customHeight="1" x14ac:dyDescent="0.2">
      <c r="A7" s="20" t="s">
        <v>19</v>
      </c>
      <c r="B7" s="78">
        <v>21469.01</v>
      </c>
      <c r="D7" s="16"/>
      <c r="E7" s="18"/>
      <c r="G7" s="32"/>
      <c r="H7" s="33"/>
      <c r="I7" s="33"/>
      <c r="J7" s="33"/>
      <c r="K7" s="62"/>
      <c r="L7" s="54"/>
      <c r="M7" s="57"/>
    </row>
    <row r="8" spans="1:18" s="1" customFormat="1" ht="15" customHeight="1" x14ac:dyDescent="0.2">
      <c r="A8" s="21" t="s">
        <v>20</v>
      </c>
      <c r="B8" s="79">
        <v>8254.18</v>
      </c>
      <c r="D8" s="17"/>
      <c r="E8" s="19"/>
      <c r="G8" s="32"/>
      <c r="H8" s="33"/>
      <c r="I8" s="33"/>
      <c r="J8" s="33"/>
      <c r="K8" s="62"/>
      <c r="L8" s="54"/>
      <c r="M8" s="46"/>
    </row>
    <row r="9" spans="1:18" s="1" customFormat="1" ht="15" customHeight="1" x14ac:dyDescent="0.2">
      <c r="A9" s="11" t="s">
        <v>21</v>
      </c>
      <c r="B9" s="45">
        <f>B7+B8</f>
        <v>29723.19</v>
      </c>
      <c r="D9" s="11" t="s">
        <v>5</v>
      </c>
      <c r="E9" s="80">
        <v>175000</v>
      </c>
      <c r="G9" s="11" t="s">
        <v>5</v>
      </c>
      <c r="H9" s="2"/>
      <c r="I9" s="2"/>
      <c r="J9" s="2"/>
      <c r="K9" s="81">
        <v>92000</v>
      </c>
      <c r="L9" s="88" t="s">
        <v>31</v>
      </c>
      <c r="M9" s="47">
        <f>B9+E9+K9</f>
        <v>296723.19</v>
      </c>
      <c r="N9" s="99"/>
    </row>
    <row r="10" spans="1:18" s="1" customFormat="1" ht="15" customHeight="1" x14ac:dyDescent="0.2">
      <c r="A10" s="34" t="s">
        <v>67</v>
      </c>
      <c r="B10" s="9">
        <f>0.2*B9</f>
        <v>5944.6379999999999</v>
      </c>
      <c r="D10" s="34" t="s">
        <v>67</v>
      </c>
      <c r="E10" s="9">
        <f>0.2*E9</f>
        <v>35000</v>
      </c>
      <c r="G10" s="34" t="s">
        <v>67</v>
      </c>
      <c r="H10" s="2"/>
      <c r="I10" s="2"/>
      <c r="J10" s="2"/>
      <c r="K10" s="9">
        <f>+K9*0.2</f>
        <v>18400</v>
      </c>
      <c r="L10" s="54"/>
      <c r="M10" s="53"/>
    </row>
    <row r="11" spans="1:18" s="1" customFormat="1" ht="15" customHeight="1" x14ac:dyDescent="0.2">
      <c r="A11" s="11" t="s">
        <v>6</v>
      </c>
      <c r="B11" s="60">
        <f>B10+B9</f>
        <v>35667.828000000001</v>
      </c>
      <c r="D11" s="36" t="s">
        <v>6</v>
      </c>
      <c r="E11" s="61">
        <f>E10+E9</f>
        <v>210000</v>
      </c>
      <c r="G11" s="36" t="s">
        <v>6</v>
      </c>
      <c r="H11" s="39"/>
      <c r="I11" s="39"/>
      <c r="J11" s="39"/>
      <c r="K11" s="61">
        <f>+K9+K10</f>
        <v>110400</v>
      </c>
      <c r="L11" s="88" t="s">
        <v>32</v>
      </c>
      <c r="M11" s="47">
        <f>B11+E11+K11</f>
        <v>356067.82799999998</v>
      </c>
      <c r="N11" s="99"/>
    </row>
    <row r="12" spans="1:18" s="1" customFormat="1" ht="24.95" customHeight="1" x14ac:dyDescent="0.2">
      <c r="A12" s="8" t="s">
        <v>15</v>
      </c>
      <c r="B12" s="51">
        <f>B7*35%</f>
        <v>7514.1534999999985</v>
      </c>
      <c r="D12" s="29"/>
      <c r="E12" s="30"/>
      <c r="G12" s="31"/>
      <c r="H12" s="26"/>
      <c r="I12" s="26"/>
      <c r="J12" s="43"/>
      <c r="K12" s="63"/>
      <c r="L12" s="54"/>
      <c r="M12" s="46"/>
    </row>
    <row r="13" spans="1:18" s="1" customFormat="1" ht="24.95" customHeight="1" x14ac:dyDescent="0.2">
      <c r="A13" s="8" t="s">
        <v>16</v>
      </c>
      <c r="B13" s="27">
        <f>B8*50%</f>
        <v>4127.09</v>
      </c>
      <c r="D13" s="37"/>
      <c r="E13" s="38"/>
      <c r="G13" s="40"/>
      <c r="H13" s="41"/>
      <c r="I13" s="41"/>
      <c r="J13" s="42"/>
      <c r="K13" s="64"/>
      <c r="L13" s="54"/>
      <c r="M13" s="46"/>
    </row>
    <row r="14" spans="1:18" s="1" customFormat="1" ht="15" customHeight="1" thickBot="1" x14ac:dyDescent="0.25">
      <c r="A14" s="28" t="s">
        <v>14</v>
      </c>
      <c r="B14" s="27">
        <f>B10</f>
        <v>5944.6379999999999</v>
      </c>
      <c r="D14" s="25"/>
      <c r="E14" s="27"/>
      <c r="G14" s="25"/>
      <c r="H14" s="26"/>
      <c r="I14" s="26"/>
      <c r="J14" s="26"/>
      <c r="K14" s="27"/>
      <c r="L14" s="54"/>
      <c r="M14" s="56"/>
    </row>
    <row r="15" spans="1:18" s="1" customFormat="1" ht="24.95" customHeight="1" thickBot="1" x14ac:dyDescent="0.25">
      <c r="A15" s="35" t="s">
        <v>17</v>
      </c>
      <c r="B15" s="50">
        <f>B14+B13+B12</f>
        <v>17585.881499999996</v>
      </c>
      <c r="D15" s="35" t="s">
        <v>66</v>
      </c>
      <c r="E15" s="49">
        <f>1*E9+E10</f>
        <v>210000</v>
      </c>
      <c r="G15" s="44" t="s">
        <v>0</v>
      </c>
      <c r="H15" s="26"/>
      <c r="I15" s="26"/>
      <c r="J15" s="26"/>
      <c r="K15" s="65">
        <f>K9*0.35</f>
        <v>32199.999999999996</v>
      </c>
      <c r="L15" s="82" t="s">
        <v>22</v>
      </c>
      <c r="M15" s="83">
        <f>B15+E15+K15</f>
        <v>259785.88149999999</v>
      </c>
    </row>
    <row r="16" spans="1:18" s="1" customFormat="1" ht="24.95" customHeight="1" thickBot="1" x14ac:dyDescent="0.25">
      <c r="A16" s="7"/>
      <c r="B16" s="9"/>
      <c r="D16" s="90" t="s">
        <v>11</v>
      </c>
      <c r="E16" s="92">
        <v>0</v>
      </c>
      <c r="G16" s="90" t="s">
        <v>1</v>
      </c>
      <c r="H16" s="52"/>
      <c r="I16" s="52"/>
      <c r="J16" s="52"/>
      <c r="K16" s="92">
        <f>K9*0.35</f>
        <v>32199.999999999996</v>
      </c>
      <c r="L16" s="84" t="s">
        <v>23</v>
      </c>
      <c r="M16" s="85">
        <f>E16+K16</f>
        <v>32199.999999999996</v>
      </c>
    </row>
    <row r="17" spans="1:15" s="1" customFormat="1" ht="24.95" customHeight="1" x14ac:dyDescent="0.2">
      <c r="A17" s="22"/>
      <c r="B17" s="10"/>
      <c r="D17" s="7"/>
      <c r="E17" s="10"/>
      <c r="G17" s="145" t="s">
        <v>7</v>
      </c>
      <c r="H17" s="146"/>
      <c r="I17" s="146"/>
      <c r="J17" s="146"/>
      <c r="K17" s="69">
        <f>K9*0.3+K10</f>
        <v>46000</v>
      </c>
      <c r="L17" s="54"/>
      <c r="M17" s="57"/>
      <c r="N17" s="58"/>
      <c r="O17" s="58"/>
    </row>
    <row r="18" spans="1:15" s="1" customFormat="1" ht="11.25" x14ac:dyDescent="0.2">
      <c r="A18" s="22"/>
      <c r="B18" s="10"/>
      <c r="D18" s="7"/>
      <c r="E18" s="10"/>
      <c r="G18" s="12"/>
      <c r="H18" s="4"/>
      <c r="I18" s="4"/>
      <c r="J18" s="4"/>
      <c r="K18" s="66"/>
      <c r="L18" s="54"/>
      <c r="M18" s="46"/>
    </row>
    <row r="19" spans="1:15" s="1" customFormat="1" ht="24.95" customHeight="1" x14ac:dyDescent="0.2">
      <c r="A19" s="22"/>
      <c r="B19" s="10"/>
      <c r="D19" s="22"/>
      <c r="E19" s="10"/>
      <c r="G19" s="147" t="s">
        <v>8</v>
      </c>
      <c r="H19" s="148"/>
      <c r="I19" s="148"/>
      <c r="J19" s="148"/>
      <c r="K19" s="71">
        <f>K20/1.196</f>
        <v>2508.361204013378</v>
      </c>
      <c r="L19" s="54"/>
      <c r="M19" s="46"/>
    </row>
    <row r="20" spans="1:15" s="1" customFormat="1" ht="15" customHeight="1" x14ac:dyDescent="0.2">
      <c r="A20" s="22"/>
      <c r="B20" s="10"/>
      <c r="D20" s="22"/>
      <c r="E20" s="10"/>
      <c r="G20" s="13" t="s">
        <v>2</v>
      </c>
      <c r="H20" s="5"/>
      <c r="I20" s="5"/>
      <c r="J20" s="5"/>
      <c r="K20" s="67">
        <v>3000</v>
      </c>
      <c r="L20" s="54"/>
      <c r="M20" s="46"/>
    </row>
    <row r="21" spans="1:15" s="1" customFormat="1" ht="24.95" customHeight="1" x14ac:dyDescent="0.2">
      <c r="A21" s="23"/>
      <c r="B21" s="24"/>
      <c r="D21" s="95"/>
      <c r="E21" s="24"/>
      <c r="G21" s="143" t="s">
        <v>9</v>
      </c>
      <c r="H21" s="144"/>
      <c r="I21" s="144"/>
      <c r="J21" s="144"/>
      <c r="K21" s="68"/>
      <c r="L21" s="54"/>
      <c r="M21" s="46"/>
    </row>
    <row r="22" spans="1:15" s="1" customFormat="1" ht="15" customHeight="1" x14ac:dyDescent="0.2">
      <c r="A22" s="23"/>
      <c r="B22" s="24"/>
      <c r="D22" s="23"/>
      <c r="E22" s="24"/>
      <c r="G22" s="14" t="s">
        <v>3</v>
      </c>
      <c r="H22" s="6"/>
      <c r="I22" s="6"/>
      <c r="J22" s="6"/>
      <c r="K22" s="68">
        <v>5000</v>
      </c>
      <c r="L22" s="54"/>
      <c r="M22" s="46"/>
    </row>
    <row r="23" spans="1:15" s="1" customFormat="1" ht="15" customHeight="1" x14ac:dyDescent="0.2">
      <c r="A23" s="23"/>
      <c r="B23" s="24"/>
      <c r="D23" s="23"/>
      <c r="E23" s="24"/>
      <c r="G23" s="15" t="s">
        <v>4</v>
      </c>
      <c r="H23" s="3"/>
      <c r="I23" s="3"/>
      <c r="J23" s="3"/>
      <c r="K23" s="69">
        <f>K20+K22</f>
        <v>8000</v>
      </c>
      <c r="L23" s="54"/>
      <c r="M23" s="46"/>
    </row>
    <row r="24" spans="1:15" s="1" customFormat="1" ht="12" thickBot="1" x14ac:dyDescent="0.25">
      <c r="A24" s="23"/>
      <c r="B24" s="24"/>
      <c r="D24" s="23"/>
      <c r="E24" s="24"/>
      <c r="G24" s="12"/>
      <c r="H24" s="4"/>
      <c r="I24" s="4"/>
      <c r="J24" s="4"/>
      <c r="K24" s="70"/>
      <c r="L24" s="54"/>
      <c r="M24" s="56"/>
    </row>
    <row r="25" spans="1:15" s="1" customFormat="1" ht="30" customHeight="1" thickBot="1" x14ac:dyDescent="0.25">
      <c r="A25" s="91" t="s">
        <v>13</v>
      </c>
      <c r="B25" s="93">
        <f>B11-B15</f>
        <v>18081.946500000005</v>
      </c>
      <c r="D25" s="91" t="s">
        <v>13</v>
      </c>
      <c r="E25" s="93">
        <f>0*E9</f>
        <v>0</v>
      </c>
      <c r="G25" s="149" t="s">
        <v>25</v>
      </c>
      <c r="H25" s="150"/>
      <c r="I25" s="150"/>
      <c r="J25" s="150"/>
      <c r="K25" s="94">
        <f>K17+K23</f>
        <v>54000</v>
      </c>
      <c r="L25" s="86" t="s">
        <v>24</v>
      </c>
      <c r="M25" s="87">
        <f>B25+E25+K25</f>
        <v>72081.946500000005</v>
      </c>
    </row>
    <row r="26" spans="1:15" s="104" customFormat="1" ht="24.95" customHeight="1" thickBot="1" x14ac:dyDescent="0.25">
      <c r="A26" s="102"/>
      <c r="B26" s="103"/>
      <c r="D26" s="108"/>
      <c r="E26" s="103"/>
      <c r="G26" s="105"/>
      <c r="H26" s="105"/>
      <c r="I26" s="105"/>
      <c r="J26" s="105"/>
      <c r="K26" s="103"/>
      <c r="L26" s="106"/>
      <c r="M26" s="107"/>
    </row>
    <row r="27" spans="1:15" ht="98.25" customHeight="1" thickTop="1" thickBot="1" x14ac:dyDescent="0.35">
      <c r="A27" s="130" t="s">
        <v>86</v>
      </c>
      <c r="B27" s="131"/>
      <c r="D27" s="132"/>
      <c r="E27" s="132"/>
      <c r="G27" s="133" t="s">
        <v>46</v>
      </c>
      <c r="H27" s="134"/>
      <c r="I27" s="134"/>
      <c r="J27" s="134"/>
      <c r="K27" s="134"/>
      <c r="L27" s="134"/>
      <c r="M27" s="135"/>
    </row>
    <row r="28" spans="1:15" s="1" customFormat="1" ht="50.1" customHeight="1" thickBot="1" x14ac:dyDescent="0.25">
      <c r="A28" s="151" t="s">
        <v>12</v>
      </c>
      <c r="B28" s="152"/>
      <c r="D28" s="138" t="s">
        <v>10</v>
      </c>
      <c r="E28" s="139"/>
      <c r="G28" s="140" t="s">
        <v>26</v>
      </c>
      <c r="H28" s="141"/>
      <c r="I28" s="141"/>
      <c r="J28" s="141"/>
      <c r="K28" s="142"/>
      <c r="L28" s="59"/>
      <c r="M28" s="55" t="s">
        <v>18</v>
      </c>
    </row>
    <row r="29" spans="1:15" s="1" customFormat="1" ht="15" customHeight="1" x14ac:dyDescent="0.2">
      <c r="A29" s="20" t="s">
        <v>19</v>
      </c>
      <c r="B29" s="78">
        <v>0</v>
      </c>
      <c r="D29" s="16"/>
      <c r="E29" s="18"/>
      <c r="G29" s="32"/>
      <c r="H29" s="33"/>
      <c r="I29" s="33"/>
      <c r="J29" s="33"/>
      <c r="K29" s="62"/>
      <c r="L29" s="54"/>
      <c r="M29" s="57"/>
    </row>
    <row r="30" spans="1:15" s="1" customFormat="1" ht="15" customHeight="1" x14ac:dyDescent="0.2">
      <c r="A30" s="21" t="s">
        <v>20</v>
      </c>
      <c r="B30" s="79">
        <v>0</v>
      </c>
      <c r="D30" s="17"/>
      <c r="E30" s="19"/>
      <c r="G30" s="32"/>
      <c r="H30" s="33"/>
      <c r="I30" s="33"/>
      <c r="J30" s="33"/>
      <c r="K30" s="62"/>
      <c r="L30" s="54"/>
      <c r="M30" s="46"/>
    </row>
    <row r="31" spans="1:15" s="1" customFormat="1" ht="15" customHeight="1" x14ac:dyDescent="0.2">
      <c r="A31" s="11" t="s">
        <v>21</v>
      </c>
      <c r="B31" s="45">
        <f>B29+B30</f>
        <v>0</v>
      </c>
      <c r="D31" s="11" t="s">
        <v>5</v>
      </c>
      <c r="E31" s="80">
        <v>35500</v>
      </c>
      <c r="G31" s="11" t="s">
        <v>5</v>
      </c>
      <c r="H31" s="2"/>
      <c r="I31" s="2"/>
      <c r="J31" s="2"/>
      <c r="K31" s="81">
        <v>6500</v>
      </c>
      <c r="L31" s="88" t="s">
        <v>31</v>
      </c>
      <c r="M31" s="47">
        <f>B31+E31+K31</f>
        <v>42000</v>
      </c>
      <c r="N31" s="99"/>
    </row>
    <row r="32" spans="1:15" s="1" customFormat="1" ht="15" customHeight="1" x14ac:dyDescent="0.2">
      <c r="A32" s="34" t="s">
        <v>67</v>
      </c>
      <c r="B32" s="9">
        <f>0.2*B31</f>
        <v>0</v>
      </c>
      <c r="D32" s="34" t="s">
        <v>67</v>
      </c>
      <c r="E32" s="9">
        <f>0.2*E31</f>
        <v>7100</v>
      </c>
      <c r="G32" s="34" t="s">
        <v>67</v>
      </c>
      <c r="H32" s="2"/>
      <c r="I32" s="2"/>
      <c r="J32" s="2"/>
      <c r="K32" s="9">
        <f>+K31*0.2</f>
        <v>1300</v>
      </c>
      <c r="L32" s="54"/>
      <c r="M32" s="53"/>
    </row>
    <row r="33" spans="1:15" s="1" customFormat="1" ht="15" customHeight="1" x14ac:dyDescent="0.2">
      <c r="A33" s="11" t="s">
        <v>6</v>
      </c>
      <c r="B33" s="60">
        <f>B32+B31</f>
        <v>0</v>
      </c>
      <c r="D33" s="36" t="s">
        <v>6</v>
      </c>
      <c r="E33" s="61">
        <f>E32+E31</f>
        <v>42600</v>
      </c>
      <c r="G33" s="36" t="s">
        <v>6</v>
      </c>
      <c r="H33" s="39"/>
      <c r="I33" s="39"/>
      <c r="J33" s="39"/>
      <c r="K33" s="61">
        <f>+K31+K32</f>
        <v>7800</v>
      </c>
      <c r="L33" s="88" t="s">
        <v>32</v>
      </c>
      <c r="M33" s="47">
        <f>B33+E33+K33</f>
        <v>50400</v>
      </c>
      <c r="N33" s="99"/>
    </row>
    <row r="34" spans="1:15" s="1" customFormat="1" ht="24.95" customHeight="1" x14ac:dyDescent="0.2">
      <c r="A34" s="8" t="s">
        <v>15</v>
      </c>
      <c r="B34" s="51">
        <f>B29*35%</f>
        <v>0</v>
      </c>
      <c r="D34" s="29"/>
      <c r="E34" s="30"/>
      <c r="G34" s="31"/>
      <c r="H34" s="26"/>
      <c r="I34" s="26"/>
      <c r="J34" s="43"/>
      <c r="K34" s="63"/>
      <c r="L34" s="54"/>
      <c r="M34" s="46"/>
    </row>
    <row r="35" spans="1:15" s="1" customFormat="1" ht="24.95" customHeight="1" x14ac:dyDescent="0.2">
      <c r="A35" s="8" t="s">
        <v>16</v>
      </c>
      <c r="B35" s="27">
        <f>B30*50%</f>
        <v>0</v>
      </c>
      <c r="D35" s="37"/>
      <c r="E35" s="38"/>
      <c r="G35" s="40"/>
      <c r="H35" s="41"/>
      <c r="I35" s="41"/>
      <c r="J35" s="42"/>
      <c r="K35" s="64"/>
      <c r="L35" s="54"/>
      <c r="M35" s="46"/>
    </row>
    <row r="36" spans="1:15" s="1" customFormat="1" ht="15" customHeight="1" thickBot="1" x14ac:dyDescent="0.25">
      <c r="A36" s="28" t="s">
        <v>14</v>
      </c>
      <c r="B36" s="27">
        <f>B32</f>
        <v>0</v>
      </c>
      <c r="D36" s="25"/>
      <c r="E36" s="27"/>
      <c r="G36" s="25"/>
      <c r="H36" s="26"/>
      <c r="I36" s="26"/>
      <c r="J36" s="26"/>
      <c r="K36" s="27"/>
      <c r="L36" s="54"/>
      <c r="M36" s="56"/>
    </row>
    <row r="37" spans="1:15" s="1" customFormat="1" ht="24.95" customHeight="1" thickBot="1" x14ac:dyDescent="0.25">
      <c r="A37" s="35" t="s">
        <v>17</v>
      </c>
      <c r="B37" s="50">
        <f>B36+B35+B34</f>
        <v>0</v>
      </c>
      <c r="D37" s="35" t="s">
        <v>66</v>
      </c>
      <c r="E37" s="49">
        <f>1*E31+E32</f>
        <v>42600</v>
      </c>
      <c r="G37" s="44" t="s">
        <v>0</v>
      </c>
      <c r="H37" s="26"/>
      <c r="I37" s="26"/>
      <c r="J37" s="26"/>
      <c r="K37" s="65">
        <f>K31*0.35</f>
        <v>2275</v>
      </c>
      <c r="L37" s="82" t="s">
        <v>22</v>
      </c>
      <c r="M37" s="83">
        <f>B37+E37+K37</f>
        <v>44875</v>
      </c>
    </row>
    <row r="38" spans="1:15" s="1" customFormat="1" ht="24.95" customHeight="1" thickBot="1" x14ac:dyDescent="0.25">
      <c r="A38" s="7"/>
      <c r="B38" s="9"/>
      <c r="D38" s="90" t="s">
        <v>11</v>
      </c>
      <c r="E38" s="92">
        <v>0</v>
      </c>
      <c r="G38" s="90" t="s">
        <v>1</v>
      </c>
      <c r="H38" s="52"/>
      <c r="I38" s="52"/>
      <c r="J38" s="52"/>
      <c r="K38" s="92">
        <f>K31*0.35</f>
        <v>2275</v>
      </c>
      <c r="L38" s="84" t="s">
        <v>23</v>
      </c>
      <c r="M38" s="85">
        <f>E38+K38</f>
        <v>2275</v>
      </c>
    </row>
    <row r="39" spans="1:15" s="1" customFormat="1" ht="24.95" customHeight="1" x14ac:dyDescent="0.2">
      <c r="A39" s="22"/>
      <c r="B39" s="10"/>
      <c r="D39" s="7"/>
      <c r="E39" s="10"/>
      <c r="G39" s="145" t="s">
        <v>7</v>
      </c>
      <c r="H39" s="146"/>
      <c r="I39" s="146"/>
      <c r="J39" s="146"/>
      <c r="K39" s="69">
        <f>K31*0.3+K32</f>
        <v>3250</v>
      </c>
      <c r="L39" s="54"/>
      <c r="M39" s="57"/>
      <c r="N39" s="58"/>
      <c r="O39" s="58"/>
    </row>
    <row r="40" spans="1:15" s="1" customFormat="1" ht="11.25" x14ac:dyDescent="0.2">
      <c r="A40" s="22"/>
      <c r="B40" s="10"/>
      <c r="D40" s="7"/>
      <c r="E40" s="10"/>
      <c r="G40" s="12"/>
      <c r="H40" s="4"/>
      <c r="I40" s="4"/>
      <c r="J40" s="4"/>
      <c r="K40" s="66"/>
      <c r="L40" s="54"/>
      <c r="M40" s="46"/>
    </row>
    <row r="41" spans="1:15" s="1" customFormat="1" ht="24.95" customHeight="1" x14ac:dyDescent="0.2">
      <c r="A41" s="22"/>
      <c r="B41" s="10"/>
      <c r="D41" s="22"/>
      <c r="E41" s="10"/>
      <c r="G41" s="147" t="s">
        <v>8</v>
      </c>
      <c r="H41" s="148"/>
      <c r="I41" s="148"/>
      <c r="J41" s="148"/>
      <c r="K41" s="71">
        <f>K42/1.196</f>
        <v>1254.180602006689</v>
      </c>
      <c r="L41" s="54"/>
      <c r="M41" s="46"/>
    </row>
    <row r="42" spans="1:15" s="1" customFormat="1" ht="15" customHeight="1" x14ac:dyDescent="0.2">
      <c r="A42" s="22"/>
      <c r="B42" s="10"/>
      <c r="D42" s="22"/>
      <c r="E42" s="10"/>
      <c r="G42" s="13" t="s">
        <v>2</v>
      </c>
      <c r="H42" s="5"/>
      <c r="I42" s="5"/>
      <c r="J42" s="5"/>
      <c r="K42" s="67">
        <v>1500</v>
      </c>
      <c r="L42" s="54"/>
      <c r="M42" s="46"/>
    </row>
    <row r="43" spans="1:15" s="1" customFormat="1" ht="24.95" customHeight="1" x14ac:dyDescent="0.2">
      <c r="A43" s="23"/>
      <c r="B43" s="24"/>
      <c r="D43" s="95"/>
      <c r="E43" s="24"/>
      <c r="G43" s="143" t="s">
        <v>9</v>
      </c>
      <c r="H43" s="144"/>
      <c r="I43" s="144"/>
      <c r="J43" s="144"/>
      <c r="K43" s="68"/>
      <c r="L43" s="54"/>
      <c r="M43" s="46"/>
    </row>
    <row r="44" spans="1:15" s="1" customFormat="1" ht="15" customHeight="1" x14ac:dyDescent="0.2">
      <c r="A44" s="23"/>
      <c r="B44" s="24"/>
      <c r="D44" s="23"/>
      <c r="E44" s="24"/>
      <c r="G44" s="14" t="s">
        <v>3</v>
      </c>
      <c r="H44" s="6"/>
      <c r="I44" s="6"/>
      <c r="J44" s="6"/>
      <c r="K44" s="68">
        <v>1500</v>
      </c>
      <c r="L44" s="54"/>
      <c r="M44" s="46"/>
    </row>
    <row r="45" spans="1:15" s="1" customFormat="1" ht="15" customHeight="1" x14ac:dyDescent="0.2">
      <c r="A45" s="23"/>
      <c r="B45" s="24"/>
      <c r="D45" s="23"/>
      <c r="E45" s="24"/>
      <c r="G45" s="15" t="s">
        <v>4</v>
      </c>
      <c r="H45" s="3"/>
      <c r="I45" s="3"/>
      <c r="J45" s="3"/>
      <c r="K45" s="69">
        <f>K42+K44</f>
        <v>3000</v>
      </c>
      <c r="L45" s="54"/>
      <c r="M45" s="46"/>
    </row>
    <row r="46" spans="1:15" s="1" customFormat="1" ht="12" thickBot="1" x14ac:dyDescent="0.25">
      <c r="A46" s="23"/>
      <c r="B46" s="24"/>
      <c r="D46" s="23"/>
      <c r="E46" s="24"/>
      <c r="G46" s="12"/>
      <c r="H46" s="4"/>
      <c r="I46" s="4"/>
      <c r="J46" s="4"/>
      <c r="K46" s="70"/>
      <c r="L46" s="54"/>
      <c r="M46" s="56"/>
    </row>
    <row r="47" spans="1:15" s="1" customFormat="1" ht="30" customHeight="1" thickBot="1" x14ac:dyDescent="0.25">
      <c r="A47" s="91" t="s">
        <v>13</v>
      </c>
      <c r="B47" s="93">
        <f>B33-B37</f>
        <v>0</v>
      </c>
      <c r="D47" s="91" t="s">
        <v>13</v>
      </c>
      <c r="E47" s="93">
        <f>0*E31</f>
        <v>0</v>
      </c>
      <c r="G47" s="149" t="s">
        <v>25</v>
      </c>
      <c r="H47" s="150"/>
      <c r="I47" s="150"/>
      <c r="J47" s="150"/>
      <c r="K47" s="94">
        <f>K39+K45</f>
        <v>6250</v>
      </c>
      <c r="L47" s="86" t="s">
        <v>24</v>
      </c>
      <c r="M47" s="87">
        <f>B47+E47+K47</f>
        <v>6250</v>
      </c>
    </row>
    <row r="48" spans="1:15" s="104" customFormat="1" ht="24.95" customHeight="1" thickBot="1" x14ac:dyDescent="0.25">
      <c r="A48" s="102"/>
      <c r="B48" s="103"/>
      <c r="D48" s="102"/>
      <c r="E48" s="103"/>
      <c r="G48" s="105"/>
      <c r="H48" s="105"/>
      <c r="I48" s="105"/>
      <c r="J48" s="105"/>
      <c r="K48" s="103"/>
      <c r="L48" s="106"/>
      <c r="M48" s="107"/>
    </row>
    <row r="49" spans="1:15" ht="61.5" customHeight="1" thickTop="1" thickBot="1" x14ac:dyDescent="0.3">
      <c r="A49" s="155" t="s">
        <v>84</v>
      </c>
      <c r="B49" s="156"/>
      <c r="D49" s="132"/>
      <c r="E49" s="132"/>
      <c r="G49" s="133" t="s">
        <v>48</v>
      </c>
      <c r="H49" s="134"/>
      <c r="I49" s="134"/>
      <c r="J49" s="134"/>
      <c r="K49" s="134"/>
      <c r="L49" s="134"/>
      <c r="M49" s="135"/>
    </row>
    <row r="50" spans="1:15" s="1" customFormat="1" ht="50.1" customHeight="1" thickBot="1" x14ac:dyDescent="0.25">
      <c r="A50" s="151" t="s">
        <v>12</v>
      </c>
      <c r="B50" s="152"/>
      <c r="D50" s="138" t="s">
        <v>10</v>
      </c>
      <c r="E50" s="139"/>
      <c r="G50" s="140" t="s">
        <v>26</v>
      </c>
      <c r="H50" s="141"/>
      <c r="I50" s="141"/>
      <c r="J50" s="141"/>
      <c r="K50" s="142"/>
      <c r="L50" s="59"/>
      <c r="M50" s="55" t="s">
        <v>18</v>
      </c>
    </row>
    <row r="51" spans="1:15" s="1" customFormat="1" ht="15" customHeight="1" x14ac:dyDescent="0.2">
      <c r="A51" s="20" t="s">
        <v>19</v>
      </c>
      <c r="B51" s="78">
        <v>0</v>
      </c>
      <c r="D51" s="16"/>
      <c r="E51" s="18"/>
      <c r="G51" s="32"/>
      <c r="H51" s="33"/>
      <c r="I51" s="33"/>
      <c r="J51" s="33"/>
      <c r="K51" s="62"/>
      <c r="L51" s="54"/>
      <c r="M51" s="57"/>
    </row>
    <row r="52" spans="1:15" s="1" customFormat="1" ht="15" customHeight="1" x14ac:dyDescent="0.2">
      <c r="A52" s="21" t="s">
        <v>20</v>
      </c>
      <c r="B52" s="79">
        <v>0</v>
      </c>
      <c r="D52" s="17"/>
      <c r="E52" s="19"/>
      <c r="G52" s="32"/>
      <c r="H52" s="33"/>
      <c r="I52" s="33"/>
      <c r="J52" s="33"/>
      <c r="K52" s="62"/>
      <c r="L52" s="54"/>
      <c r="M52" s="46"/>
    </row>
    <row r="53" spans="1:15" s="1" customFormat="1" ht="15" customHeight="1" x14ac:dyDescent="0.2">
      <c r="A53" s="11" t="s">
        <v>21</v>
      </c>
      <c r="B53" s="45">
        <f>B51+B52</f>
        <v>0</v>
      </c>
      <c r="D53" s="11" t="s">
        <v>5</v>
      </c>
      <c r="E53" s="80">
        <v>23500</v>
      </c>
      <c r="G53" s="11" t="s">
        <v>5</v>
      </c>
      <c r="H53" s="2"/>
      <c r="I53" s="2"/>
      <c r="J53" s="2"/>
      <c r="K53" s="81">
        <v>23500</v>
      </c>
      <c r="L53" s="88" t="s">
        <v>31</v>
      </c>
      <c r="M53" s="47">
        <f>B53+E53+K53</f>
        <v>47000</v>
      </c>
    </row>
    <row r="54" spans="1:15" s="1" customFormat="1" ht="15" customHeight="1" x14ac:dyDescent="0.2">
      <c r="A54" s="34" t="s">
        <v>68</v>
      </c>
      <c r="B54" s="9">
        <f>0.2*B53</f>
        <v>0</v>
      </c>
      <c r="D54" s="34" t="s">
        <v>68</v>
      </c>
      <c r="E54" s="9">
        <f>0.2*E53</f>
        <v>4700</v>
      </c>
      <c r="G54" s="34" t="s">
        <v>68</v>
      </c>
      <c r="H54" s="2"/>
      <c r="I54" s="2"/>
      <c r="J54" s="2"/>
      <c r="K54" s="9">
        <f>+K53*0.2</f>
        <v>4700</v>
      </c>
      <c r="L54" s="54"/>
      <c r="M54" s="53"/>
    </row>
    <row r="55" spans="1:15" s="1" customFormat="1" ht="15" customHeight="1" x14ac:dyDescent="0.2">
      <c r="A55" s="11" t="s">
        <v>6</v>
      </c>
      <c r="B55" s="60">
        <f>B54+B53</f>
        <v>0</v>
      </c>
      <c r="D55" s="36" t="s">
        <v>6</v>
      </c>
      <c r="E55" s="61">
        <f>E54+E53</f>
        <v>28200</v>
      </c>
      <c r="G55" s="36" t="s">
        <v>6</v>
      </c>
      <c r="H55" s="39"/>
      <c r="I55" s="39"/>
      <c r="J55" s="39"/>
      <c r="K55" s="61">
        <f>+K53+K54</f>
        <v>28200</v>
      </c>
      <c r="L55" s="88" t="s">
        <v>32</v>
      </c>
      <c r="M55" s="47">
        <f>B55+E55+K55</f>
        <v>56400</v>
      </c>
      <c r="N55" s="99"/>
    </row>
    <row r="56" spans="1:15" s="1" customFormat="1" ht="24.95" customHeight="1" x14ac:dyDescent="0.2">
      <c r="A56" s="8" t="s">
        <v>15</v>
      </c>
      <c r="B56" s="51">
        <f>B51*35%</f>
        <v>0</v>
      </c>
      <c r="D56" s="29"/>
      <c r="E56" s="30"/>
      <c r="G56" s="31"/>
      <c r="H56" s="26"/>
      <c r="I56" s="26"/>
      <c r="J56" s="43"/>
      <c r="K56" s="63"/>
      <c r="L56" s="54"/>
      <c r="M56" s="46"/>
    </row>
    <row r="57" spans="1:15" s="1" customFormat="1" ht="24.95" customHeight="1" x14ac:dyDescent="0.2">
      <c r="A57" s="8" t="s">
        <v>16</v>
      </c>
      <c r="B57" s="27">
        <f>B52*50%</f>
        <v>0</v>
      </c>
      <c r="D57" s="37"/>
      <c r="E57" s="38"/>
      <c r="G57" s="40"/>
      <c r="H57" s="41"/>
      <c r="I57" s="41"/>
      <c r="J57" s="42"/>
      <c r="K57" s="64"/>
      <c r="L57" s="54"/>
      <c r="M57" s="46"/>
    </row>
    <row r="58" spans="1:15" s="1" customFormat="1" ht="15" customHeight="1" thickBot="1" x14ac:dyDescent="0.25">
      <c r="A58" s="28" t="s">
        <v>14</v>
      </c>
      <c r="B58" s="27">
        <f>B54</f>
        <v>0</v>
      </c>
      <c r="D58" s="25"/>
      <c r="E58" s="27"/>
      <c r="G58" s="25"/>
      <c r="H58" s="26"/>
      <c r="I58" s="26"/>
      <c r="J58" s="26"/>
      <c r="K58" s="27"/>
      <c r="L58" s="54"/>
      <c r="M58" s="56"/>
    </row>
    <row r="59" spans="1:15" s="1" customFormat="1" ht="24.95" customHeight="1" thickBot="1" x14ac:dyDescent="0.25">
      <c r="A59" s="35" t="s">
        <v>17</v>
      </c>
      <c r="B59" s="50">
        <f>B58+B57+B56</f>
        <v>0</v>
      </c>
      <c r="D59" s="35" t="s">
        <v>61</v>
      </c>
      <c r="E59" s="49">
        <f>0.35*E53+E54</f>
        <v>12925</v>
      </c>
      <c r="G59" s="44" t="s">
        <v>34</v>
      </c>
      <c r="H59" s="26"/>
      <c r="I59" s="26"/>
      <c r="J59" s="26"/>
      <c r="K59" s="65">
        <f>K53*0.15</f>
        <v>3525</v>
      </c>
      <c r="L59" s="82" t="s">
        <v>22</v>
      </c>
      <c r="M59" s="83">
        <f>B59+E59+K59</f>
        <v>16450</v>
      </c>
    </row>
    <row r="60" spans="1:15" s="1" customFormat="1" ht="24.95" customHeight="1" thickBot="1" x14ac:dyDescent="0.25">
      <c r="A60" s="7"/>
      <c r="B60" s="9"/>
      <c r="D60" s="90" t="s">
        <v>11</v>
      </c>
      <c r="E60" s="92">
        <f>+E53*0</f>
        <v>0</v>
      </c>
      <c r="G60" s="90" t="s">
        <v>11</v>
      </c>
      <c r="H60" s="52"/>
      <c r="I60" s="52"/>
      <c r="J60" s="119"/>
      <c r="K60" s="92">
        <f>K53*0</f>
        <v>0</v>
      </c>
      <c r="L60" s="84" t="s">
        <v>23</v>
      </c>
      <c r="M60" s="85">
        <f>E60+K60</f>
        <v>0</v>
      </c>
    </row>
    <row r="61" spans="1:15" s="1" customFormat="1" ht="24.95" customHeight="1" x14ac:dyDescent="0.2">
      <c r="A61" s="22"/>
      <c r="B61" s="10"/>
      <c r="D61" s="7"/>
      <c r="E61" s="10"/>
      <c r="G61" s="145" t="s">
        <v>35</v>
      </c>
      <c r="H61" s="146"/>
      <c r="I61" s="146"/>
      <c r="J61" s="146"/>
      <c r="K61" s="69">
        <f>K53*0.85+K54</f>
        <v>24675</v>
      </c>
      <c r="L61" s="54"/>
      <c r="M61" s="57"/>
      <c r="N61" s="58"/>
      <c r="O61" s="58"/>
    </row>
    <row r="62" spans="1:15" s="1" customFormat="1" ht="11.25" x14ac:dyDescent="0.2">
      <c r="A62" s="22"/>
      <c r="B62" s="10"/>
      <c r="D62" s="7"/>
      <c r="E62" s="10"/>
      <c r="G62" s="12"/>
      <c r="H62" s="4"/>
      <c r="I62" s="4"/>
      <c r="J62" s="4"/>
      <c r="K62" s="66"/>
      <c r="L62" s="54"/>
      <c r="M62" s="46"/>
    </row>
    <row r="63" spans="1:15" s="1" customFormat="1" ht="24.95" customHeight="1" x14ac:dyDescent="0.2">
      <c r="A63" s="22"/>
      <c r="B63" s="10"/>
      <c r="D63" s="22"/>
      <c r="E63" s="10"/>
      <c r="G63" s="147" t="s">
        <v>8</v>
      </c>
      <c r="H63" s="148"/>
      <c r="I63" s="148"/>
      <c r="J63" s="148"/>
      <c r="K63" s="71">
        <f>K64/1.196</f>
        <v>0</v>
      </c>
      <c r="L63" s="54"/>
      <c r="M63" s="46"/>
    </row>
    <row r="64" spans="1:15" s="1" customFormat="1" ht="15" customHeight="1" x14ac:dyDescent="0.2">
      <c r="A64" s="22"/>
      <c r="B64" s="10"/>
      <c r="D64" s="22"/>
      <c r="E64" s="10"/>
      <c r="G64" s="13" t="s">
        <v>2</v>
      </c>
      <c r="H64" s="5"/>
      <c r="I64" s="5"/>
      <c r="J64" s="5"/>
      <c r="K64" s="67">
        <v>0</v>
      </c>
      <c r="L64" s="54"/>
      <c r="M64" s="46"/>
    </row>
    <row r="65" spans="1:13" s="1" customFormat="1" ht="24.95" customHeight="1" x14ac:dyDescent="0.2">
      <c r="A65" s="23"/>
      <c r="B65" s="24"/>
      <c r="D65" s="23"/>
      <c r="E65" s="24"/>
      <c r="G65" s="143" t="s">
        <v>9</v>
      </c>
      <c r="H65" s="144"/>
      <c r="I65" s="144"/>
      <c r="J65" s="144"/>
      <c r="K65" s="68"/>
      <c r="L65" s="54"/>
      <c r="M65" s="46"/>
    </row>
    <row r="66" spans="1:13" s="1" customFormat="1" ht="15" customHeight="1" x14ac:dyDescent="0.2">
      <c r="A66" s="23"/>
      <c r="B66" s="24"/>
      <c r="D66" s="23"/>
      <c r="E66" s="24"/>
      <c r="G66" s="14" t="s">
        <v>3</v>
      </c>
      <c r="H66" s="6"/>
      <c r="I66" s="6"/>
      <c r="J66" s="6"/>
      <c r="K66" s="68">
        <v>0</v>
      </c>
      <c r="L66" s="54"/>
      <c r="M66" s="46"/>
    </row>
    <row r="67" spans="1:13" s="1" customFormat="1" ht="15" customHeight="1" x14ac:dyDescent="0.2">
      <c r="A67" s="23"/>
      <c r="B67" s="24"/>
      <c r="D67" s="23"/>
      <c r="E67" s="24"/>
      <c r="G67" s="15" t="s">
        <v>4</v>
      </c>
      <c r="H67" s="3"/>
      <c r="I67" s="3"/>
      <c r="J67" s="3"/>
      <c r="K67" s="69">
        <f>K64+K66</f>
        <v>0</v>
      </c>
      <c r="L67" s="54"/>
      <c r="M67" s="46"/>
    </row>
    <row r="68" spans="1:13" s="1" customFormat="1" ht="12" thickBot="1" x14ac:dyDescent="0.25">
      <c r="A68" s="23"/>
      <c r="B68" s="24"/>
      <c r="D68" s="23"/>
      <c r="E68" s="24"/>
      <c r="G68" s="12"/>
      <c r="H68" s="4"/>
      <c r="I68" s="4"/>
      <c r="J68" s="4"/>
      <c r="K68" s="70"/>
      <c r="L68" s="54"/>
      <c r="M68" s="56"/>
    </row>
    <row r="69" spans="1:13" s="1" customFormat="1" ht="30" customHeight="1" thickBot="1" x14ac:dyDescent="0.25">
      <c r="A69" s="91" t="s">
        <v>13</v>
      </c>
      <c r="B69" s="93">
        <f>B55-B59</f>
        <v>0</v>
      </c>
      <c r="D69" s="91" t="s">
        <v>36</v>
      </c>
      <c r="E69" s="93">
        <f>0.65*E53</f>
        <v>15275</v>
      </c>
      <c r="G69" s="149" t="s">
        <v>25</v>
      </c>
      <c r="H69" s="150"/>
      <c r="I69" s="150"/>
      <c r="J69" s="150"/>
      <c r="K69" s="94">
        <f>K61+K67</f>
        <v>24675</v>
      </c>
      <c r="L69" s="86" t="s">
        <v>24</v>
      </c>
      <c r="M69" s="87">
        <f>B69+E69+K69</f>
        <v>39950</v>
      </c>
    </row>
    <row r="70" spans="1:13" s="104" customFormat="1" ht="24.95" customHeight="1" thickBot="1" x14ac:dyDescent="0.25">
      <c r="A70" s="102"/>
      <c r="B70" s="103"/>
      <c r="D70" s="102"/>
      <c r="E70" s="103"/>
      <c r="G70" s="105"/>
      <c r="H70" s="105"/>
      <c r="I70" s="105"/>
      <c r="J70" s="105"/>
      <c r="K70" s="103"/>
      <c r="L70" s="106"/>
      <c r="M70" s="107"/>
    </row>
    <row r="71" spans="1:13" ht="39.75" customHeight="1" thickBot="1" x14ac:dyDescent="0.3">
      <c r="A71" s="157" t="s">
        <v>87</v>
      </c>
      <c r="B71" s="158"/>
      <c r="C71" s="158"/>
      <c r="D71" s="158"/>
      <c r="E71" s="158"/>
      <c r="F71" s="115"/>
      <c r="G71" s="115"/>
      <c r="H71" s="115"/>
      <c r="I71" s="115"/>
      <c r="J71" s="115"/>
      <c r="K71" s="116"/>
      <c r="L71" s="153">
        <f>M11+K23+M33+K45+M55</f>
        <v>473867.82799999998</v>
      </c>
      <c r="M71" s="154"/>
    </row>
    <row r="72" spans="1:13" s="111" customFormat="1" ht="15.75" thickBot="1" x14ac:dyDescent="0.3">
      <c r="A72" s="109"/>
      <c r="B72" s="110"/>
      <c r="C72" s="110"/>
      <c r="D72" s="110"/>
      <c r="E72" s="110"/>
      <c r="F72" s="110"/>
      <c r="G72" s="110"/>
      <c r="H72" s="110"/>
      <c r="I72" s="110"/>
      <c r="J72" s="110"/>
      <c r="K72" s="110"/>
      <c r="L72" s="110"/>
      <c r="M72" s="110"/>
    </row>
    <row r="73" spans="1:13" ht="34.5" customHeight="1" thickBot="1" x14ac:dyDescent="0.3">
      <c r="A73" s="159" t="s">
        <v>88</v>
      </c>
      <c r="B73" s="160"/>
      <c r="C73" s="160"/>
      <c r="D73" s="160"/>
      <c r="E73" s="160"/>
      <c r="F73" s="117"/>
      <c r="G73" s="117"/>
      <c r="H73" s="117"/>
      <c r="I73" s="117"/>
      <c r="J73" s="117"/>
      <c r="K73" s="118"/>
      <c r="L73" s="161">
        <f>M15+M37+M59</f>
        <v>321110.88150000002</v>
      </c>
      <c r="M73" s="162"/>
    </row>
    <row r="74" spans="1:13" s="111" customFormat="1" ht="15.75" thickBot="1" x14ac:dyDescent="0.3">
      <c r="A74" s="112"/>
      <c r="B74" s="113"/>
      <c r="C74" s="113"/>
      <c r="D74" s="113"/>
      <c r="E74" s="113"/>
      <c r="F74" s="113"/>
      <c r="G74" s="113"/>
      <c r="H74" s="113"/>
      <c r="I74" s="113"/>
      <c r="J74" s="113"/>
      <c r="K74" s="114"/>
      <c r="L74" s="114"/>
      <c r="M74" s="114"/>
    </row>
    <row r="75" spans="1:13" ht="36" customHeight="1" thickBot="1" x14ac:dyDescent="0.3">
      <c r="A75" s="163" t="s">
        <v>89</v>
      </c>
      <c r="B75" s="164"/>
      <c r="C75" s="164"/>
      <c r="D75" s="164"/>
      <c r="E75" s="164"/>
      <c r="F75" s="120"/>
      <c r="G75" s="120"/>
      <c r="H75" s="120"/>
      <c r="I75" s="120"/>
      <c r="J75" s="120"/>
      <c r="K75" s="121"/>
      <c r="L75" s="165">
        <f>M16+M38+M60</f>
        <v>34475</v>
      </c>
      <c r="M75" s="166"/>
    </row>
    <row r="76" spans="1:13" ht="15.75" customHeight="1" thickBot="1" x14ac:dyDescent="0.3">
      <c r="H76" s="72"/>
    </row>
    <row r="77" spans="1:13" ht="93" customHeight="1" thickBot="1" x14ac:dyDescent="0.3">
      <c r="A77" s="167" t="s">
        <v>83</v>
      </c>
      <c r="B77" s="168"/>
      <c r="C77" s="168"/>
      <c r="D77" s="168"/>
      <c r="E77" s="168"/>
      <c r="F77" s="122"/>
      <c r="G77" s="122"/>
      <c r="H77" s="122"/>
      <c r="I77" s="122"/>
      <c r="J77" s="122"/>
      <c r="K77" s="123"/>
      <c r="L77" s="169">
        <f>M25+M47+M69</f>
        <v>118281.94650000001</v>
      </c>
      <c r="M77" s="170"/>
    </row>
  </sheetData>
  <mergeCells count="38">
    <mergeCell ref="A5:B5"/>
    <mergeCell ref="G5:M5"/>
    <mergeCell ref="G25:J25"/>
    <mergeCell ref="D6:E6"/>
    <mergeCell ref="G17:J17"/>
    <mergeCell ref="G19:J19"/>
    <mergeCell ref="G21:J21"/>
    <mergeCell ref="D5:E5"/>
    <mergeCell ref="G39:J39"/>
    <mergeCell ref="G41:J41"/>
    <mergeCell ref="G43:J43"/>
    <mergeCell ref="G47:J47"/>
    <mergeCell ref="A6:B6"/>
    <mergeCell ref="G6:K6"/>
    <mergeCell ref="D27:E27"/>
    <mergeCell ref="G27:M27"/>
    <mergeCell ref="A28:B28"/>
    <mergeCell ref="D28:E28"/>
    <mergeCell ref="G28:K28"/>
    <mergeCell ref="A27:B27"/>
    <mergeCell ref="G61:J61"/>
    <mergeCell ref="G63:J63"/>
    <mergeCell ref="G65:J65"/>
    <mergeCell ref="G69:J69"/>
    <mergeCell ref="A49:B49"/>
    <mergeCell ref="D49:E49"/>
    <mergeCell ref="G49:M49"/>
    <mergeCell ref="A50:B50"/>
    <mergeCell ref="D50:E50"/>
    <mergeCell ref="G50:K50"/>
    <mergeCell ref="A75:E75"/>
    <mergeCell ref="L75:M75"/>
    <mergeCell ref="A77:E77"/>
    <mergeCell ref="L77:M77"/>
    <mergeCell ref="A71:E71"/>
    <mergeCell ref="L71:M71"/>
    <mergeCell ref="A73:E73"/>
    <mergeCell ref="L73:M7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58" orientation="portrait" r:id="rId1"/>
  <colBreaks count="1" manualBreakCount="1">
    <brk id="13" max="7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31"/>
  <sheetViews>
    <sheetView topLeftCell="A10" workbookViewId="0">
      <selection activeCell="A5" sqref="A5"/>
    </sheetView>
  </sheetViews>
  <sheetFormatPr baseColWidth="10" defaultColWidth="9.140625" defaultRowHeight="15" x14ac:dyDescent="0.25"/>
  <cols>
    <col min="1" max="1" width="26.42578125" customWidth="1"/>
    <col min="2" max="2" width="10.7109375" customWidth="1"/>
    <col min="3" max="3" width="1.7109375" customWidth="1"/>
    <col min="4" max="4" width="35.28515625" customWidth="1"/>
    <col min="5" max="5" width="10.7109375" customWidth="1"/>
    <col min="6" max="6" width="1.7109375" customWidth="1"/>
    <col min="11" max="12" width="10.7109375" style="48" customWidth="1"/>
    <col min="13" max="13" width="9.140625" style="48"/>
  </cols>
  <sheetData>
    <row r="3" spans="1:19" ht="38.25" customHeight="1" x14ac:dyDescent="0.25">
      <c r="G3" s="75" t="s">
        <v>27</v>
      </c>
      <c r="H3" s="74"/>
    </row>
    <row r="4" spans="1:19" ht="43.5" customHeight="1" thickBot="1" x14ac:dyDescent="0.3">
      <c r="G4" s="75" t="s">
        <v>28</v>
      </c>
      <c r="N4" s="73"/>
      <c r="O4" s="73"/>
      <c r="P4" s="73"/>
      <c r="Q4" s="73"/>
      <c r="R4" s="73"/>
    </row>
    <row r="5" spans="1:19" ht="47.25" customHeight="1" thickTop="1" thickBot="1" x14ac:dyDescent="0.35">
      <c r="A5" s="100" t="s">
        <v>69</v>
      </c>
      <c r="D5" s="132" t="s">
        <v>33</v>
      </c>
      <c r="E5" s="132"/>
      <c r="G5" s="171" t="s">
        <v>47</v>
      </c>
      <c r="H5" s="172"/>
      <c r="I5" s="172"/>
      <c r="J5" s="172"/>
      <c r="K5" s="172"/>
      <c r="L5" s="172"/>
      <c r="M5" s="173"/>
      <c r="N5" s="76"/>
      <c r="O5" s="76"/>
      <c r="P5" s="76"/>
      <c r="Q5" s="76"/>
      <c r="R5" s="76"/>
      <c r="S5" s="77"/>
    </row>
    <row r="6" spans="1:19" s="1" customFormat="1" ht="50.1" customHeight="1" thickBot="1" x14ac:dyDescent="0.25">
      <c r="A6" s="151" t="s">
        <v>12</v>
      </c>
      <c r="B6" s="152"/>
      <c r="D6" s="138" t="s">
        <v>10</v>
      </c>
      <c r="E6" s="139"/>
      <c r="G6" s="140" t="s">
        <v>26</v>
      </c>
      <c r="H6" s="141"/>
      <c r="I6" s="141"/>
      <c r="J6" s="141"/>
      <c r="K6" s="142"/>
      <c r="L6" s="59"/>
      <c r="M6" s="55" t="s">
        <v>18</v>
      </c>
    </row>
    <row r="7" spans="1:19" s="1" customFormat="1" ht="15" customHeight="1" x14ac:dyDescent="0.2">
      <c r="A7" s="20" t="s">
        <v>19</v>
      </c>
      <c r="B7" s="78">
        <v>100</v>
      </c>
      <c r="D7" s="16"/>
      <c r="E7" s="18"/>
      <c r="G7" s="32"/>
      <c r="H7" s="33"/>
      <c r="I7" s="33"/>
      <c r="J7" s="33"/>
      <c r="K7" s="62"/>
      <c r="L7" s="54"/>
      <c r="M7" s="57"/>
    </row>
    <row r="8" spans="1:19" s="1" customFormat="1" ht="15" customHeight="1" x14ac:dyDescent="0.2">
      <c r="A8" s="21" t="s">
        <v>20</v>
      </c>
      <c r="B8" s="79">
        <v>0</v>
      </c>
      <c r="D8" s="17"/>
      <c r="E8" s="19"/>
      <c r="G8" s="32"/>
      <c r="H8" s="33"/>
      <c r="I8" s="33"/>
      <c r="J8" s="33"/>
      <c r="K8" s="62"/>
      <c r="L8" s="54"/>
      <c r="M8" s="46"/>
    </row>
    <row r="9" spans="1:19" s="1" customFormat="1" ht="15" customHeight="1" x14ac:dyDescent="0.2">
      <c r="A9" s="11" t="s">
        <v>21</v>
      </c>
      <c r="B9" s="45">
        <f>B7+B8</f>
        <v>100</v>
      </c>
      <c r="D9" s="11" t="s">
        <v>5</v>
      </c>
      <c r="E9" s="80">
        <v>100</v>
      </c>
      <c r="G9" s="11" t="s">
        <v>5</v>
      </c>
      <c r="H9" s="2"/>
      <c r="I9" s="2"/>
      <c r="J9" s="2"/>
      <c r="K9" s="81">
        <v>100</v>
      </c>
      <c r="L9" s="88" t="s">
        <v>31</v>
      </c>
      <c r="M9" s="47">
        <f>B9+E9+K9</f>
        <v>300</v>
      </c>
    </row>
    <row r="10" spans="1:19" s="1" customFormat="1" ht="15" customHeight="1" x14ac:dyDescent="0.2">
      <c r="A10" s="34" t="s">
        <v>67</v>
      </c>
      <c r="B10" s="9">
        <f>0.2*B9</f>
        <v>20</v>
      </c>
      <c r="D10" s="34" t="s">
        <v>67</v>
      </c>
      <c r="E10" s="9">
        <f>0.2*E9</f>
        <v>20</v>
      </c>
      <c r="G10" s="34" t="s">
        <v>67</v>
      </c>
      <c r="H10" s="2"/>
      <c r="I10" s="2"/>
      <c r="J10" s="2"/>
      <c r="K10" s="9">
        <f>0.2*K9</f>
        <v>20</v>
      </c>
      <c r="L10" s="54"/>
      <c r="M10" s="53"/>
    </row>
    <row r="11" spans="1:19" s="1" customFormat="1" ht="15" customHeight="1" x14ac:dyDescent="0.2">
      <c r="A11" s="11" t="s">
        <v>6</v>
      </c>
      <c r="B11" s="60">
        <f>B10+B9</f>
        <v>120</v>
      </c>
      <c r="D11" s="36" t="s">
        <v>6</v>
      </c>
      <c r="E11" s="61">
        <f>E10+E9</f>
        <v>120</v>
      </c>
      <c r="G11" s="36" t="s">
        <v>6</v>
      </c>
      <c r="H11" s="39"/>
      <c r="I11" s="39"/>
      <c r="J11" s="39"/>
      <c r="K11" s="61">
        <f>+K9+K10</f>
        <v>120</v>
      </c>
      <c r="L11" s="88" t="s">
        <v>32</v>
      </c>
      <c r="M11" s="47">
        <f>B11+E11+K11++K20</f>
        <v>360</v>
      </c>
    </row>
    <row r="12" spans="1:19" s="1" customFormat="1" ht="24.95" customHeight="1" x14ac:dyDescent="0.2">
      <c r="A12" s="8" t="s">
        <v>15</v>
      </c>
      <c r="B12" s="51">
        <f>B7*35%</f>
        <v>35</v>
      </c>
      <c r="D12" s="29"/>
      <c r="E12" s="30"/>
      <c r="G12" s="31"/>
      <c r="H12" s="26"/>
      <c r="I12" s="26"/>
      <c r="J12" s="43"/>
      <c r="K12" s="63"/>
      <c r="L12" s="54"/>
      <c r="M12" s="46"/>
    </row>
    <row r="13" spans="1:19" s="1" customFormat="1" ht="24.95" customHeight="1" x14ac:dyDescent="0.2">
      <c r="A13" s="8" t="s">
        <v>16</v>
      </c>
      <c r="B13" s="27">
        <f>B8*50%</f>
        <v>0</v>
      </c>
      <c r="D13" s="37"/>
      <c r="E13" s="38"/>
      <c r="G13" s="40"/>
      <c r="H13" s="41"/>
      <c r="I13" s="41"/>
      <c r="J13" s="42"/>
      <c r="K13" s="64"/>
      <c r="L13" s="54"/>
      <c r="M13" s="46"/>
    </row>
    <row r="14" spans="1:19" s="1" customFormat="1" ht="15" customHeight="1" thickBot="1" x14ac:dyDescent="0.25">
      <c r="A14" s="28" t="s">
        <v>14</v>
      </c>
      <c r="B14" s="27">
        <f>B10</f>
        <v>20</v>
      </c>
      <c r="D14" s="25"/>
      <c r="E14" s="27"/>
      <c r="G14" s="25"/>
      <c r="H14" s="26"/>
      <c r="I14" s="26"/>
      <c r="J14" s="26"/>
      <c r="K14" s="27"/>
      <c r="L14" s="54"/>
      <c r="M14" s="56"/>
    </row>
    <row r="15" spans="1:19" s="1" customFormat="1" ht="24.95" customHeight="1" thickBot="1" x14ac:dyDescent="0.25">
      <c r="A15" s="35" t="s">
        <v>17</v>
      </c>
      <c r="B15" s="50">
        <f>B14+B13+B12</f>
        <v>55</v>
      </c>
      <c r="D15" s="35" t="s">
        <v>66</v>
      </c>
      <c r="E15" s="49">
        <f>1*E9+E10</f>
        <v>120</v>
      </c>
      <c r="G15" s="44" t="s">
        <v>29</v>
      </c>
      <c r="H15" s="26"/>
      <c r="I15" s="26"/>
      <c r="J15" s="26"/>
      <c r="K15" s="65">
        <f>K9*0</f>
        <v>0</v>
      </c>
      <c r="L15" s="82" t="s">
        <v>22</v>
      </c>
      <c r="M15" s="83">
        <f>B15+E15+K15</f>
        <v>175</v>
      </c>
    </row>
    <row r="16" spans="1:19" s="1" customFormat="1" ht="24.95" customHeight="1" thickBot="1" x14ac:dyDescent="0.25">
      <c r="A16" s="7"/>
      <c r="B16" s="9"/>
      <c r="D16" s="90" t="s">
        <v>11</v>
      </c>
      <c r="E16" s="92">
        <v>0</v>
      </c>
      <c r="G16" s="90" t="s">
        <v>1</v>
      </c>
      <c r="H16" s="52"/>
      <c r="I16" s="52"/>
      <c r="J16" s="52"/>
      <c r="K16" s="92">
        <f>K9*0.35</f>
        <v>35</v>
      </c>
      <c r="L16" s="84" t="s">
        <v>23</v>
      </c>
      <c r="M16" s="85">
        <f>E16+K16</f>
        <v>35</v>
      </c>
    </row>
    <row r="17" spans="1:15" s="1" customFormat="1" ht="24.95" customHeight="1" x14ac:dyDescent="0.2">
      <c r="A17" s="22"/>
      <c r="B17" s="10"/>
      <c r="D17" s="7"/>
      <c r="E17" s="10"/>
      <c r="G17" s="145" t="s">
        <v>30</v>
      </c>
      <c r="H17" s="146"/>
      <c r="I17" s="146"/>
      <c r="J17" s="146"/>
      <c r="K17" s="69">
        <f>K9*0.65+K10</f>
        <v>85</v>
      </c>
      <c r="L17" s="54"/>
      <c r="M17" s="57"/>
      <c r="N17" s="58"/>
      <c r="O17" s="58"/>
    </row>
    <row r="18" spans="1:15" s="1" customFormat="1" ht="11.25" x14ac:dyDescent="0.2">
      <c r="A18" s="22"/>
      <c r="B18" s="10"/>
      <c r="D18" s="7"/>
      <c r="E18" s="10"/>
      <c r="G18" s="12"/>
      <c r="H18" s="4"/>
      <c r="I18" s="4"/>
      <c r="J18" s="4"/>
      <c r="K18" s="66"/>
      <c r="L18" s="54"/>
      <c r="M18" s="46"/>
    </row>
    <row r="19" spans="1:15" s="1" customFormat="1" ht="24.95" customHeight="1" x14ac:dyDescent="0.2">
      <c r="A19" s="22"/>
      <c r="B19" s="10"/>
      <c r="D19" s="22"/>
      <c r="E19" s="10"/>
      <c r="G19" s="147" t="s">
        <v>8</v>
      </c>
      <c r="H19" s="148"/>
      <c r="I19" s="148"/>
      <c r="J19" s="148"/>
      <c r="K19" s="71">
        <f>K20/1.196</f>
        <v>0</v>
      </c>
      <c r="L19" s="54"/>
      <c r="M19" s="46"/>
    </row>
    <row r="20" spans="1:15" s="1" customFormat="1" ht="15" customHeight="1" x14ac:dyDescent="0.2">
      <c r="A20" s="22"/>
      <c r="B20" s="10"/>
      <c r="D20" s="22"/>
      <c r="E20" s="10"/>
      <c r="G20" s="13" t="s">
        <v>2</v>
      </c>
      <c r="H20" s="5"/>
      <c r="I20" s="5"/>
      <c r="J20" s="5"/>
      <c r="K20" s="67">
        <v>0</v>
      </c>
      <c r="L20" s="54"/>
      <c r="M20" s="46"/>
    </row>
    <row r="21" spans="1:15" s="1" customFormat="1" ht="24.95" customHeight="1" x14ac:dyDescent="0.2">
      <c r="A21" s="23"/>
      <c r="B21" s="24"/>
      <c r="D21" s="23"/>
      <c r="E21" s="24"/>
      <c r="G21" s="143" t="s">
        <v>9</v>
      </c>
      <c r="H21" s="144"/>
      <c r="I21" s="144"/>
      <c r="J21" s="144"/>
      <c r="K21" s="68"/>
      <c r="L21" s="54"/>
      <c r="M21" s="46"/>
    </row>
    <row r="22" spans="1:15" s="1" customFormat="1" ht="15" customHeight="1" x14ac:dyDescent="0.2">
      <c r="A22" s="23"/>
      <c r="B22" s="24"/>
      <c r="D22" s="23"/>
      <c r="E22" s="24"/>
      <c r="G22" s="14" t="s">
        <v>3</v>
      </c>
      <c r="H22" s="6"/>
      <c r="I22" s="6"/>
      <c r="J22" s="6"/>
      <c r="K22" s="68">
        <v>0</v>
      </c>
      <c r="L22" s="54"/>
      <c r="M22" s="46"/>
    </row>
    <row r="23" spans="1:15" s="1" customFormat="1" ht="15" customHeight="1" x14ac:dyDescent="0.2">
      <c r="A23" s="23"/>
      <c r="B23" s="24"/>
      <c r="D23" s="23"/>
      <c r="E23" s="24"/>
      <c r="G23" s="15" t="s">
        <v>4</v>
      </c>
      <c r="H23" s="3"/>
      <c r="I23" s="3"/>
      <c r="J23" s="3"/>
      <c r="K23" s="69">
        <f>K20+K22</f>
        <v>0</v>
      </c>
      <c r="L23" s="54"/>
      <c r="M23" s="46"/>
    </row>
    <row r="24" spans="1:15" s="1" customFormat="1" ht="12" thickBot="1" x14ac:dyDescent="0.25">
      <c r="A24" s="23"/>
      <c r="B24" s="24"/>
      <c r="D24" s="23"/>
      <c r="E24" s="24"/>
      <c r="G24" s="12"/>
      <c r="H24" s="4"/>
      <c r="I24" s="4"/>
      <c r="J24" s="4"/>
      <c r="K24" s="70"/>
      <c r="L24" s="54"/>
      <c r="M24" s="56"/>
    </row>
    <row r="25" spans="1:15" s="1" customFormat="1" ht="30" customHeight="1" thickBot="1" x14ac:dyDescent="0.25">
      <c r="A25" s="91" t="s">
        <v>13</v>
      </c>
      <c r="B25" s="93">
        <f>B11-B15</f>
        <v>65</v>
      </c>
      <c r="D25" s="91" t="s">
        <v>13</v>
      </c>
      <c r="E25" s="93">
        <f>0*E9</f>
        <v>0</v>
      </c>
      <c r="G25" s="149" t="s">
        <v>25</v>
      </c>
      <c r="H25" s="150"/>
      <c r="I25" s="150"/>
      <c r="J25" s="150"/>
      <c r="K25" s="94">
        <f>K17+K23</f>
        <v>85</v>
      </c>
      <c r="L25" s="86" t="s">
        <v>24</v>
      </c>
      <c r="M25" s="87">
        <f>B25+E25+K25</f>
        <v>150</v>
      </c>
      <c r="N25" s="89"/>
    </row>
    <row r="31" spans="1:15" x14ac:dyDescent="0.25">
      <c r="H31" s="72"/>
    </row>
  </sheetData>
  <mergeCells count="9">
    <mergeCell ref="G21:J21"/>
    <mergeCell ref="G25:J25"/>
    <mergeCell ref="G5:M5"/>
    <mergeCell ref="A6:B6"/>
    <mergeCell ref="D6:E6"/>
    <mergeCell ref="G6:K6"/>
    <mergeCell ref="G17:J17"/>
    <mergeCell ref="G19:J19"/>
    <mergeCell ref="D5:E5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31"/>
  <sheetViews>
    <sheetView topLeftCell="A4" workbookViewId="0">
      <selection activeCell="A5" sqref="A5:XFD25"/>
    </sheetView>
  </sheetViews>
  <sheetFormatPr baseColWidth="10" defaultColWidth="9.140625" defaultRowHeight="15" x14ac:dyDescent="0.25"/>
  <cols>
    <col min="1" max="1" width="26.42578125" customWidth="1"/>
    <col min="2" max="2" width="10.7109375" customWidth="1"/>
    <col min="3" max="3" width="1.7109375" customWidth="1"/>
    <col min="4" max="4" width="35.28515625" customWidth="1"/>
    <col min="5" max="5" width="10.7109375" customWidth="1"/>
    <col min="6" max="6" width="1.7109375" customWidth="1"/>
    <col min="11" max="12" width="10.7109375" style="48" customWidth="1"/>
    <col min="13" max="13" width="9.85546875" style="48" bestFit="1" customWidth="1"/>
  </cols>
  <sheetData>
    <row r="3" spans="1:18" ht="38.25" customHeight="1" x14ac:dyDescent="0.25">
      <c r="G3" s="75" t="s">
        <v>78</v>
      </c>
      <c r="H3" s="74"/>
    </row>
    <row r="4" spans="1:18" ht="43.5" customHeight="1" thickBot="1" x14ac:dyDescent="0.3">
      <c r="G4" s="75" t="s">
        <v>77</v>
      </c>
      <c r="N4" s="73"/>
      <c r="O4" s="73"/>
      <c r="P4" s="73"/>
      <c r="Q4" s="73"/>
      <c r="R4" s="73"/>
    </row>
    <row r="5" spans="1:18" ht="47.25" customHeight="1" thickTop="1" thickBot="1" x14ac:dyDescent="0.35">
      <c r="A5" s="100" t="s">
        <v>69</v>
      </c>
      <c r="D5" s="132"/>
      <c r="E5" s="132"/>
      <c r="G5" s="133" t="s">
        <v>48</v>
      </c>
      <c r="H5" s="134"/>
      <c r="I5" s="134"/>
      <c r="J5" s="134"/>
      <c r="K5" s="134"/>
      <c r="L5" s="134"/>
      <c r="M5" s="135"/>
    </row>
    <row r="6" spans="1:18" s="1" customFormat="1" ht="50.1" customHeight="1" thickBot="1" x14ac:dyDescent="0.25">
      <c r="A6" s="151" t="s">
        <v>12</v>
      </c>
      <c r="B6" s="152"/>
      <c r="D6" s="138" t="s">
        <v>10</v>
      </c>
      <c r="E6" s="139"/>
      <c r="G6" s="140" t="s">
        <v>26</v>
      </c>
      <c r="H6" s="141"/>
      <c r="I6" s="141"/>
      <c r="J6" s="141"/>
      <c r="K6" s="142"/>
      <c r="L6" s="59"/>
      <c r="M6" s="55" t="s">
        <v>18</v>
      </c>
    </row>
    <row r="7" spans="1:18" s="1" customFormat="1" ht="15" customHeight="1" x14ac:dyDescent="0.2">
      <c r="A7" s="20" t="s">
        <v>19</v>
      </c>
      <c r="B7" s="78">
        <v>10000</v>
      </c>
      <c r="D7" s="16"/>
      <c r="E7" s="18"/>
      <c r="G7" s="32"/>
      <c r="H7" s="33"/>
      <c r="I7" s="33"/>
      <c r="J7" s="33"/>
      <c r="K7" s="62"/>
      <c r="L7" s="54"/>
      <c r="M7" s="57"/>
    </row>
    <row r="8" spans="1:18" s="1" customFormat="1" ht="15" customHeight="1" x14ac:dyDescent="0.2">
      <c r="A8" s="21" t="s">
        <v>20</v>
      </c>
      <c r="B8" s="79">
        <v>0</v>
      </c>
      <c r="D8" s="17"/>
      <c r="E8" s="19"/>
      <c r="G8" s="32"/>
      <c r="H8" s="33"/>
      <c r="I8" s="33"/>
      <c r="J8" s="33"/>
      <c r="K8" s="62"/>
      <c r="L8" s="54"/>
      <c r="M8" s="46"/>
    </row>
    <row r="9" spans="1:18" s="1" customFormat="1" ht="15" customHeight="1" x14ac:dyDescent="0.2">
      <c r="A9" s="11" t="s">
        <v>21</v>
      </c>
      <c r="B9" s="45">
        <f>B7+B8</f>
        <v>10000</v>
      </c>
      <c r="D9" s="11" t="s">
        <v>5</v>
      </c>
      <c r="E9" s="80">
        <v>45500</v>
      </c>
      <c r="G9" s="11" t="s">
        <v>5</v>
      </c>
      <c r="H9" s="2"/>
      <c r="I9" s="2"/>
      <c r="J9" s="2"/>
      <c r="K9" s="81">
        <v>31200</v>
      </c>
      <c r="L9" s="88" t="s">
        <v>31</v>
      </c>
      <c r="M9" s="47">
        <f>B9+E9+K9</f>
        <v>86700</v>
      </c>
    </row>
    <row r="10" spans="1:18" s="1" customFormat="1" ht="15" customHeight="1" x14ac:dyDescent="0.2">
      <c r="A10" s="34" t="s">
        <v>68</v>
      </c>
      <c r="B10" s="9">
        <f>0.2*B9</f>
        <v>2000</v>
      </c>
      <c r="D10" s="34" t="s">
        <v>68</v>
      </c>
      <c r="E10" s="9">
        <f>0.2*E9</f>
        <v>9100</v>
      </c>
      <c r="G10" s="34" t="s">
        <v>68</v>
      </c>
      <c r="H10" s="2"/>
      <c r="I10" s="2"/>
      <c r="J10" s="2"/>
      <c r="K10" s="9">
        <f>+K9*0.2</f>
        <v>6240</v>
      </c>
      <c r="L10" s="54"/>
      <c r="M10" s="53"/>
    </row>
    <row r="11" spans="1:18" s="1" customFormat="1" ht="15" customHeight="1" x14ac:dyDescent="0.2">
      <c r="A11" s="11" t="s">
        <v>6</v>
      </c>
      <c r="B11" s="60">
        <f>B10+B9</f>
        <v>12000</v>
      </c>
      <c r="D11" s="36" t="s">
        <v>6</v>
      </c>
      <c r="E11" s="61">
        <f>E10+E9</f>
        <v>54600</v>
      </c>
      <c r="G11" s="36" t="s">
        <v>6</v>
      </c>
      <c r="H11" s="39"/>
      <c r="I11" s="39"/>
      <c r="J11" s="39"/>
      <c r="K11" s="61">
        <f>+K9+K10</f>
        <v>37440</v>
      </c>
      <c r="L11" s="88" t="s">
        <v>32</v>
      </c>
      <c r="M11" s="47">
        <f>B11+E11+K11</f>
        <v>104040</v>
      </c>
      <c r="N11" s="99">
        <f>B11+E11+K11+K23</f>
        <v>107040</v>
      </c>
    </row>
    <row r="12" spans="1:18" s="1" customFormat="1" ht="24.95" customHeight="1" x14ac:dyDescent="0.2">
      <c r="A12" s="8" t="s">
        <v>15</v>
      </c>
      <c r="B12" s="51">
        <f>B7*35%</f>
        <v>3500</v>
      </c>
      <c r="D12" s="29"/>
      <c r="E12" s="30"/>
      <c r="G12" s="31"/>
      <c r="H12" s="26"/>
      <c r="I12" s="26"/>
      <c r="J12" s="43"/>
      <c r="K12" s="63"/>
      <c r="L12" s="54"/>
      <c r="M12" s="46"/>
    </row>
    <row r="13" spans="1:18" s="1" customFormat="1" ht="24.95" customHeight="1" x14ac:dyDescent="0.2">
      <c r="A13" s="8" t="s">
        <v>16</v>
      </c>
      <c r="B13" s="27">
        <f>B8*50%</f>
        <v>0</v>
      </c>
      <c r="D13" s="37"/>
      <c r="E13" s="38"/>
      <c r="G13" s="40"/>
      <c r="H13" s="41"/>
      <c r="I13" s="41"/>
      <c r="J13" s="42"/>
      <c r="K13" s="64"/>
      <c r="L13" s="54"/>
      <c r="M13" s="46"/>
    </row>
    <row r="14" spans="1:18" s="1" customFormat="1" ht="15" customHeight="1" thickBot="1" x14ac:dyDescent="0.25">
      <c r="A14" s="28" t="s">
        <v>14</v>
      </c>
      <c r="B14" s="27">
        <f>B10</f>
        <v>2000</v>
      </c>
      <c r="D14" s="25"/>
      <c r="E14" s="27"/>
      <c r="G14" s="25"/>
      <c r="H14" s="26"/>
      <c r="I14" s="26"/>
      <c r="J14" s="26"/>
      <c r="K14" s="27"/>
      <c r="L14" s="54"/>
      <c r="M14" s="56"/>
    </row>
    <row r="15" spans="1:18" s="1" customFormat="1" ht="24.95" customHeight="1" thickBot="1" x14ac:dyDescent="0.25">
      <c r="A15" s="35" t="s">
        <v>17</v>
      </c>
      <c r="B15" s="50">
        <f>B14+B13+B12</f>
        <v>5500</v>
      </c>
      <c r="D15" s="35" t="s">
        <v>61</v>
      </c>
      <c r="E15" s="49">
        <f>0.35*E9+E10</f>
        <v>25025</v>
      </c>
      <c r="G15" s="44" t="s">
        <v>34</v>
      </c>
      <c r="H15" s="26"/>
      <c r="I15" s="26"/>
      <c r="J15" s="26"/>
      <c r="K15" s="65">
        <f>K9*0.15</f>
        <v>4680</v>
      </c>
      <c r="L15" s="82" t="s">
        <v>22</v>
      </c>
      <c r="M15" s="83">
        <f>B15+E15+K15</f>
        <v>35205</v>
      </c>
    </row>
    <row r="16" spans="1:18" s="1" customFormat="1" ht="24.95" customHeight="1" thickBot="1" x14ac:dyDescent="0.25">
      <c r="A16" s="7"/>
      <c r="B16" s="9"/>
      <c r="D16" s="90" t="s">
        <v>11</v>
      </c>
      <c r="E16" s="92">
        <f>+E9*0</f>
        <v>0</v>
      </c>
      <c r="G16" s="90" t="s">
        <v>11</v>
      </c>
      <c r="H16" s="52"/>
      <c r="I16" s="52"/>
      <c r="J16" s="52"/>
      <c r="K16" s="92">
        <f>K9*0</f>
        <v>0</v>
      </c>
      <c r="L16" s="84" t="s">
        <v>23</v>
      </c>
      <c r="M16" s="85">
        <f>E16+K16</f>
        <v>0</v>
      </c>
    </row>
    <row r="17" spans="1:15" s="1" customFormat="1" ht="24.95" customHeight="1" x14ac:dyDescent="0.2">
      <c r="A17" s="22"/>
      <c r="B17" s="10"/>
      <c r="D17" s="7"/>
      <c r="E17" s="10"/>
      <c r="G17" s="145" t="s">
        <v>35</v>
      </c>
      <c r="H17" s="146"/>
      <c r="I17" s="146"/>
      <c r="J17" s="146"/>
      <c r="K17" s="69">
        <f>K9*0.85+K10</f>
        <v>32760</v>
      </c>
      <c r="L17" s="54"/>
      <c r="M17" s="57"/>
      <c r="N17" s="58"/>
      <c r="O17" s="58"/>
    </row>
    <row r="18" spans="1:15" s="1" customFormat="1" ht="11.25" x14ac:dyDescent="0.2">
      <c r="A18" s="22"/>
      <c r="B18" s="10"/>
      <c r="D18" s="7"/>
      <c r="E18" s="10"/>
      <c r="G18" s="12"/>
      <c r="H18" s="4"/>
      <c r="I18" s="4"/>
      <c r="J18" s="4"/>
      <c r="K18" s="66"/>
      <c r="L18" s="54"/>
      <c r="M18" s="46"/>
    </row>
    <row r="19" spans="1:15" s="1" customFormat="1" ht="24.95" customHeight="1" x14ac:dyDescent="0.2">
      <c r="A19" s="22"/>
      <c r="B19" s="10"/>
      <c r="D19" s="22"/>
      <c r="E19" s="10"/>
      <c r="G19" s="147" t="s">
        <v>8</v>
      </c>
      <c r="H19" s="148"/>
      <c r="I19" s="148"/>
      <c r="J19" s="148"/>
      <c r="K19" s="71">
        <f>K20/1.196</f>
        <v>1254.180602006689</v>
      </c>
      <c r="L19" s="54"/>
      <c r="M19" s="46"/>
    </row>
    <row r="20" spans="1:15" s="1" customFormat="1" ht="15" customHeight="1" x14ac:dyDescent="0.2">
      <c r="A20" s="22"/>
      <c r="B20" s="10"/>
      <c r="D20" s="22"/>
      <c r="E20" s="10"/>
      <c r="G20" s="13" t="s">
        <v>2</v>
      </c>
      <c r="H20" s="5"/>
      <c r="I20" s="5"/>
      <c r="J20" s="5"/>
      <c r="K20" s="67">
        <v>1500</v>
      </c>
      <c r="L20" s="54"/>
      <c r="M20" s="46"/>
    </row>
    <row r="21" spans="1:15" s="1" customFormat="1" ht="24.95" customHeight="1" x14ac:dyDescent="0.2">
      <c r="A21" s="23"/>
      <c r="B21" s="24"/>
      <c r="D21" s="23"/>
      <c r="E21" s="24"/>
      <c r="G21" s="143" t="s">
        <v>9</v>
      </c>
      <c r="H21" s="144"/>
      <c r="I21" s="144"/>
      <c r="J21" s="144"/>
      <c r="K21" s="68"/>
      <c r="L21" s="54"/>
      <c r="M21" s="46"/>
    </row>
    <row r="22" spans="1:15" s="1" customFormat="1" ht="15" customHeight="1" x14ac:dyDescent="0.2">
      <c r="A22" s="23"/>
      <c r="B22" s="24"/>
      <c r="D22" s="23"/>
      <c r="E22" s="24"/>
      <c r="G22" s="14" t="s">
        <v>3</v>
      </c>
      <c r="H22" s="6"/>
      <c r="I22" s="6"/>
      <c r="J22" s="6"/>
      <c r="K22" s="68">
        <v>1500</v>
      </c>
      <c r="L22" s="54"/>
      <c r="M22" s="46"/>
    </row>
    <row r="23" spans="1:15" s="1" customFormat="1" ht="15" customHeight="1" x14ac:dyDescent="0.2">
      <c r="A23" s="23"/>
      <c r="B23" s="24"/>
      <c r="D23" s="23"/>
      <c r="E23" s="24"/>
      <c r="G23" s="15" t="s">
        <v>4</v>
      </c>
      <c r="H23" s="3"/>
      <c r="I23" s="3"/>
      <c r="J23" s="3"/>
      <c r="K23" s="69">
        <f>K20+K22</f>
        <v>3000</v>
      </c>
      <c r="L23" s="54"/>
      <c r="M23" s="46"/>
    </row>
    <row r="24" spans="1:15" s="1" customFormat="1" ht="12" thickBot="1" x14ac:dyDescent="0.25">
      <c r="A24" s="23"/>
      <c r="B24" s="24"/>
      <c r="D24" s="23"/>
      <c r="E24" s="24"/>
      <c r="G24" s="12"/>
      <c r="H24" s="4"/>
      <c r="I24" s="4"/>
      <c r="J24" s="4"/>
      <c r="K24" s="70"/>
      <c r="L24" s="54"/>
      <c r="M24" s="56"/>
    </row>
    <row r="25" spans="1:15" s="1" customFormat="1" ht="30" customHeight="1" thickBot="1" x14ac:dyDescent="0.25">
      <c r="A25" s="91" t="s">
        <v>13</v>
      </c>
      <c r="B25" s="93">
        <f>B11-B15</f>
        <v>6500</v>
      </c>
      <c r="D25" s="91" t="s">
        <v>36</v>
      </c>
      <c r="E25" s="93">
        <f>0.65*E9</f>
        <v>29575</v>
      </c>
      <c r="G25" s="149" t="s">
        <v>25</v>
      </c>
      <c r="H25" s="150"/>
      <c r="I25" s="150"/>
      <c r="J25" s="150"/>
      <c r="K25" s="94">
        <f>K17+K23</f>
        <v>35760</v>
      </c>
      <c r="L25" s="86" t="s">
        <v>24</v>
      </c>
      <c r="M25" s="87">
        <f>B25+E25+K25</f>
        <v>71835</v>
      </c>
    </row>
    <row r="31" spans="1:15" x14ac:dyDescent="0.25">
      <c r="H31" s="72"/>
    </row>
  </sheetData>
  <mergeCells count="9">
    <mergeCell ref="G21:J21"/>
    <mergeCell ref="G25:J25"/>
    <mergeCell ref="D5:E5"/>
    <mergeCell ref="G5:M5"/>
    <mergeCell ref="A6:B6"/>
    <mergeCell ref="D6:E6"/>
    <mergeCell ref="G6:K6"/>
    <mergeCell ref="G17:J17"/>
    <mergeCell ref="G19:J19"/>
  </mergeCells>
  <pageMargins left="0.7" right="0.7" top="0.75" bottom="0.75" header="0.3" footer="0.3"/>
  <pageSetup paperSize="9" scale="8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29"/>
  <sheetViews>
    <sheetView workbookViewId="0">
      <selection activeCell="A5" sqref="A5"/>
    </sheetView>
  </sheetViews>
  <sheetFormatPr baseColWidth="10" defaultColWidth="9.140625" defaultRowHeight="15" x14ac:dyDescent="0.25"/>
  <cols>
    <col min="1" max="1" width="26.42578125" customWidth="1"/>
    <col min="2" max="2" width="10.7109375" customWidth="1"/>
    <col min="3" max="3" width="1.7109375" customWidth="1"/>
    <col min="4" max="4" width="35.28515625" customWidth="1"/>
    <col min="5" max="5" width="10.7109375" customWidth="1"/>
    <col min="6" max="6" width="1.7109375" customWidth="1"/>
    <col min="11" max="12" width="10.7109375" style="48" customWidth="1"/>
    <col min="13" max="13" width="12.42578125" style="48" customWidth="1"/>
  </cols>
  <sheetData>
    <row r="3" spans="1:18" ht="38.25" customHeight="1" x14ac:dyDescent="0.25">
      <c r="G3" s="98" t="s">
        <v>71</v>
      </c>
      <c r="H3" s="74"/>
    </row>
    <row r="4" spans="1:18" ht="43.5" customHeight="1" thickBot="1" x14ac:dyDescent="0.3">
      <c r="G4" s="98" t="s">
        <v>70</v>
      </c>
      <c r="N4" s="73"/>
      <c r="O4" s="73"/>
      <c r="P4" s="73"/>
      <c r="Q4" s="73"/>
      <c r="R4" s="73"/>
    </row>
    <row r="5" spans="1:18" ht="47.25" customHeight="1" thickTop="1" thickBot="1" x14ac:dyDescent="0.35">
      <c r="A5" s="100" t="s">
        <v>69</v>
      </c>
      <c r="D5" s="132"/>
      <c r="E5" s="132"/>
      <c r="G5" s="133" t="s">
        <v>49</v>
      </c>
      <c r="H5" s="134"/>
      <c r="I5" s="134"/>
      <c r="J5" s="134"/>
      <c r="K5" s="134"/>
      <c r="L5" s="134"/>
      <c r="M5" s="135"/>
    </row>
    <row r="6" spans="1:18" s="1" customFormat="1" ht="50.1" customHeight="1" thickBot="1" x14ac:dyDescent="0.25">
      <c r="A6" s="151" t="s">
        <v>12</v>
      </c>
      <c r="B6" s="152"/>
      <c r="D6" s="138" t="s">
        <v>10</v>
      </c>
      <c r="E6" s="139"/>
      <c r="G6" s="140" t="s">
        <v>26</v>
      </c>
      <c r="H6" s="141"/>
      <c r="I6" s="141"/>
      <c r="J6" s="141"/>
      <c r="K6" s="142"/>
      <c r="L6" s="59"/>
      <c r="M6" s="55" t="s">
        <v>18</v>
      </c>
    </row>
    <row r="7" spans="1:18" s="1" customFormat="1" ht="15" customHeight="1" x14ac:dyDescent="0.2">
      <c r="A7" s="20" t="s">
        <v>19</v>
      </c>
      <c r="B7" s="78">
        <v>100</v>
      </c>
      <c r="D7" s="16"/>
      <c r="E7" s="18"/>
      <c r="G7" s="32"/>
      <c r="H7" s="33"/>
      <c r="I7" s="33"/>
      <c r="J7" s="33"/>
      <c r="K7" s="62"/>
      <c r="L7" s="54"/>
      <c r="M7" s="57"/>
    </row>
    <row r="8" spans="1:18" s="1" customFormat="1" ht="15" customHeight="1" x14ac:dyDescent="0.2">
      <c r="A8" s="21" t="s">
        <v>20</v>
      </c>
      <c r="B8" s="79">
        <v>0</v>
      </c>
      <c r="D8" s="17"/>
      <c r="E8" s="19"/>
      <c r="G8" s="32"/>
      <c r="H8" s="33"/>
      <c r="I8" s="33"/>
      <c r="J8" s="33"/>
      <c r="K8" s="62"/>
      <c r="L8" s="54"/>
      <c r="M8" s="46"/>
    </row>
    <row r="9" spans="1:18" s="1" customFormat="1" ht="15" customHeight="1" x14ac:dyDescent="0.2">
      <c r="A9" s="11" t="s">
        <v>21</v>
      </c>
      <c r="B9" s="45">
        <f>B7+B8</f>
        <v>100</v>
      </c>
      <c r="D9" s="11" t="s">
        <v>5</v>
      </c>
      <c r="E9" s="80">
        <v>100</v>
      </c>
      <c r="G9" s="11" t="s">
        <v>5</v>
      </c>
      <c r="H9" s="2"/>
      <c r="I9" s="2"/>
      <c r="J9" s="2"/>
      <c r="K9" s="81">
        <v>100</v>
      </c>
      <c r="L9" s="88" t="s">
        <v>31</v>
      </c>
      <c r="M9" s="47">
        <f>B9+E9+K9</f>
        <v>300</v>
      </c>
    </row>
    <row r="10" spans="1:18" s="1" customFormat="1" ht="15" customHeight="1" x14ac:dyDescent="0.2">
      <c r="A10" s="34" t="s">
        <v>67</v>
      </c>
      <c r="B10" s="9">
        <f>0.2*B9</f>
        <v>20</v>
      </c>
      <c r="D10" s="34" t="s">
        <v>67</v>
      </c>
      <c r="E10" s="9">
        <f>0.2*E9</f>
        <v>20</v>
      </c>
      <c r="G10" s="34" t="s">
        <v>67</v>
      </c>
      <c r="H10" s="2"/>
      <c r="I10" s="2"/>
      <c r="J10" s="2"/>
      <c r="K10" s="9">
        <f>0.2*K9</f>
        <v>20</v>
      </c>
      <c r="L10" s="54"/>
      <c r="M10" s="53"/>
    </row>
    <row r="11" spans="1:18" s="1" customFormat="1" ht="15" customHeight="1" x14ac:dyDescent="0.2">
      <c r="A11" s="11" t="s">
        <v>6</v>
      </c>
      <c r="B11" s="60">
        <f>B10+B9</f>
        <v>120</v>
      </c>
      <c r="D11" s="36" t="s">
        <v>6</v>
      </c>
      <c r="E11" s="61">
        <f>E10+E9</f>
        <v>120</v>
      </c>
      <c r="G11" s="36" t="s">
        <v>6</v>
      </c>
      <c r="H11" s="39"/>
      <c r="I11" s="39"/>
      <c r="J11" s="39"/>
      <c r="K11" s="61">
        <f>+K9+K10</f>
        <v>120</v>
      </c>
      <c r="L11" s="88" t="s">
        <v>32</v>
      </c>
      <c r="M11" s="47">
        <f>B11+E11+K11++K20</f>
        <v>360</v>
      </c>
    </row>
    <row r="12" spans="1:18" s="1" customFormat="1" ht="24.95" customHeight="1" x14ac:dyDescent="0.2">
      <c r="A12" s="8" t="s">
        <v>15</v>
      </c>
      <c r="B12" s="51">
        <f>B7*35%</f>
        <v>35</v>
      </c>
      <c r="D12" s="29"/>
      <c r="E12" s="30"/>
      <c r="G12" s="31"/>
      <c r="H12" s="26"/>
      <c r="I12" s="26"/>
      <c r="J12" s="43"/>
      <c r="K12" s="63"/>
      <c r="L12" s="54"/>
      <c r="M12" s="46"/>
    </row>
    <row r="13" spans="1:18" s="1" customFormat="1" ht="24.95" customHeight="1" x14ac:dyDescent="0.2">
      <c r="A13" s="8" t="s">
        <v>16</v>
      </c>
      <c r="B13" s="27">
        <f>B8*50%</f>
        <v>0</v>
      </c>
      <c r="D13" s="37"/>
      <c r="E13" s="38"/>
      <c r="G13" s="40"/>
      <c r="H13" s="41"/>
      <c r="I13" s="41"/>
      <c r="J13" s="42"/>
      <c r="K13" s="64"/>
      <c r="L13" s="54"/>
      <c r="M13" s="46"/>
    </row>
    <row r="14" spans="1:18" s="1" customFormat="1" ht="15" customHeight="1" thickBot="1" x14ac:dyDescent="0.25">
      <c r="A14" s="28" t="s">
        <v>14</v>
      </c>
      <c r="B14" s="27">
        <f>B10</f>
        <v>20</v>
      </c>
      <c r="D14" s="25"/>
      <c r="E14" s="27"/>
      <c r="G14" s="25"/>
      <c r="H14" s="26"/>
      <c r="I14" s="26"/>
      <c r="J14" s="26"/>
      <c r="K14" s="27"/>
      <c r="L14" s="54"/>
      <c r="M14" s="56"/>
    </row>
    <row r="15" spans="1:18" s="1" customFormat="1" ht="24.95" customHeight="1" thickBot="1" x14ac:dyDescent="0.25">
      <c r="A15" s="35" t="s">
        <v>17</v>
      </c>
      <c r="B15" s="50">
        <f>B14+B13+B12</f>
        <v>55</v>
      </c>
      <c r="D15" s="35" t="s">
        <v>59</v>
      </c>
      <c r="E15" s="49">
        <f>0.25*E9+E10</f>
        <v>45</v>
      </c>
      <c r="G15" s="44" t="s">
        <v>29</v>
      </c>
      <c r="H15" s="26"/>
      <c r="I15" s="26"/>
      <c r="J15" s="26"/>
      <c r="K15" s="65">
        <f>K9*0</f>
        <v>0</v>
      </c>
      <c r="L15" s="82" t="s">
        <v>22</v>
      </c>
      <c r="M15" s="83">
        <f>B15+E15+K15</f>
        <v>100</v>
      </c>
    </row>
    <row r="16" spans="1:18" s="1" customFormat="1" ht="24.95" customHeight="1" thickBot="1" x14ac:dyDescent="0.25">
      <c r="A16" s="7"/>
      <c r="B16" s="9"/>
      <c r="D16" s="90" t="s">
        <v>11</v>
      </c>
      <c r="E16" s="92">
        <f>+E9*0</f>
        <v>0</v>
      </c>
      <c r="G16" s="90" t="s">
        <v>11</v>
      </c>
      <c r="H16" s="52"/>
      <c r="I16" s="52"/>
      <c r="J16" s="52"/>
      <c r="K16" s="92">
        <f>K9*0</f>
        <v>0</v>
      </c>
      <c r="L16" s="84" t="s">
        <v>23</v>
      </c>
      <c r="M16" s="85">
        <f>E16+K16</f>
        <v>0</v>
      </c>
    </row>
    <row r="17" spans="1:15" s="1" customFormat="1" ht="24.95" customHeight="1" x14ac:dyDescent="0.2">
      <c r="A17" s="22"/>
      <c r="B17" s="10"/>
      <c r="D17" s="7"/>
      <c r="E17" s="10"/>
      <c r="G17" s="145" t="s">
        <v>38</v>
      </c>
      <c r="H17" s="146"/>
      <c r="I17" s="146"/>
      <c r="J17" s="146"/>
      <c r="K17" s="69">
        <f>K9*1+K10</f>
        <v>120</v>
      </c>
      <c r="L17" s="54"/>
      <c r="M17" s="57"/>
      <c r="N17" s="58"/>
      <c r="O17" s="58"/>
    </row>
    <row r="18" spans="1:15" s="1" customFormat="1" ht="11.25" x14ac:dyDescent="0.2">
      <c r="A18" s="22"/>
      <c r="B18" s="10"/>
      <c r="D18" s="7"/>
      <c r="E18" s="10"/>
      <c r="G18" s="12"/>
      <c r="H18" s="4"/>
      <c r="I18" s="4"/>
      <c r="J18" s="4"/>
      <c r="K18" s="66"/>
      <c r="L18" s="54"/>
      <c r="M18" s="46"/>
    </row>
    <row r="19" spans="1:15" s="1" customFormat="1" ht="24.95" customHeight="1" x14ac:dyDescent="0.2">
      <c r="A19" s="22"/>
      <c r="B19" s="10"/>
      <c r="D19" s="22"/>
      <c r="E19" s="10"/>
      <c r="G19" s="147" t="s">
        <v>8</v>
      </c>
      <c r="H19" s="148"/>
      <c r="I19" s="148"/>
      <c r="J19" s="148"/>
      <c r="K19" s="71"/>
      <c r="L19" s="54"/>
      <c r="M19" s="46"/>
    </row>
    <row r="20" spans="1:15" s="1" customFormat="1" ht="15" customHeight="1" x14ac:dyDescent="0.2">
      <c r="A20" s="22"/>
      <c r="B20" s="10"/>
      <c r="D20" s="22"/>
      <c r="E20" s="10"/>
      <c r="G20" s="13" t="s">
        <v>2</v>
      </c>
      <c r="H20" s="5"/>
      <c r="I20" s="5"/>
      <c r="J20" s="5"/>
      <c r="K20" s="67">
        <v>0</v>
      </c>
      <c r="L20" s="54"/>
      <c r="M20" s="46"/>
    </row>
    <row r="21" spans="1:15" s="1" customFormat="1" ht="24.95" customHeight="1" x14ac:dyDescent="0.2">
      <c r="A21" s="23"/>
      <c r="B21" s="24"/>
      <c r="D21" s="23"/>
      <c r="E21" s="24"/>
      <c r="G21" s="143" t="s">
        <v>9</v>
      </c>
      <c r="H21" s="144"/>
      <c r="I21" s="144"/>
      <c r="J21" s="144"/>
      <c r="K21" s="68"/>
      <c r="L21" s="54"/>
      <c r="M21" s="46"/>
    </row>
    <row r="22" spans="1:15" s="1" customFormat="1" ht="15" customHeight="1" x14ac:dyDescent="0.2">
      <c r="A22" s="23"/>
      <c r="B22" s="24"/>
      <c r="D22" s="23"/>
      <c r="E22" s="24"/>
      <c r="G22" s="14" t="s">
        <v>3</v>
      </c>
      <c r="H22" s="6"/>
      <c r="I22" s="6"/>
      <c r="J22" s="6"/>
      <c r="K22" s="68">
        <v>0</v>
      </c>
      <c r="L22" s="54"/>
      <c r="M22" s="46"/>
    </row>
    <row r="23" spans="1:15" s="1" customFormat="1" ht="15" customHeight="1" x14ac:dyDescent="0.2">
      <c r="A23" s="23"/>
      <c r="B23" s="24"/>
      <c r="D23" s="23"/>
      <c r="E23" s="24"/>
      <c r="G23" s="15" t="s">
        <v>4</v>
      </c>
      <c r="H23" s="3"/>
      <c r="I23" s="3"/>
      <c r="J23" s="3"/>
      <c r="K23" s="69">
        <f>K20+K22</f>
        <v>0</v>
      </c>
      <c r="L23" s="54"/>
      <c r="M23" s="46"/>
    </row>
    <row r="24" spans="1:15" s="1" customFormat="1" ht="12" thickBot="1" x14ac:dyDescent="0.25">
      <c r="A24" s="23"/>
      <c r="B24" s="24"/>
      <c r="D24" s="23"/>
      <c r="E24" s="24"/>
      <c r="G24" s="12"/>
      <c r="H24" s="4"/>
      <c r="I24" s="4"/>
      <c r="J24" s="4"/>
      <c r="K24" s="70"/>
      <c r="L24" s="54"/>
      <c r="M24" s="56"/>
    </row>
    <row r="25" spans="1:15" s="1" customFormat="1" ht="30" customHeight="1" thickBot="1" x14ac:dyDescent="0.25">
      <c r="A25" s="91" t="s">
        <v>13</v>
      </c>
      <c r="B25" s="93">
        <f>B11-B15</f>
        <v>65</v>
      </c>
      <c r="D25" s="91" t="s">
        <v>37</v>
      </c>
      <c r="E25" s="93">
        <f>0.75*E9</f>
        <v>75</v>
      </c>
      <c r="G25" s="149" t="s">
        <v>25</v>
      </c>
      <c r="H25" s="150"/>
      <c r="I25" s="150"/>
      <c r="J25" s="150"/>
      <c r="K25" s="94">
        <f>K17+K23</f>
        <v>120</v>
      </c>
      <c r="L25" s="86" t="s">
        <v>24</v>
      </c>
      <c r="M25" s="87">
        <f>B25+E25+K25</f>
        <v>260</v>
      </c>
    </row>
    <row r="26" spans="1:15" ht="15" customHeight="1" x14ac:dyDescent="0.25"/>
    <row r="29" spans="1:15" x14ac:dyDescent="0.25">
      <c r="H29" s="72"/>
    </row>
  </sheetData>
  <mergeCells count="9">
    <mergeCell ref="G21:J21"/>
    <mergeCell ref="G25:J25"/>
    <mergeCell ref="D5:E5"/>
    <mergeCell ref="G5:M5"/>
    <mergeCell ref="A6:B6"/>
    <mergeCell ref="D6:E6"/>
    <mergeCell ref="G6:K6"/>
    <mergeCell ref="G17:J17"/>
    <mergeCell ref="G19:J19"/>
  </mergeCells>
  <pageMargins left="0.7" right="0.7" top="0.75" bottom="0.75" header="0.3" footer="0.3"/>
  <pageSetup paperSize="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31"/>
  <sheetViews>
    <sheetView workbookViewId="0">
      <selection activeCell="A5" sqref="A5"/>
    </sheetView>
  </sheetViews>
  <sheetFormatPr baseColWidth="10" defaultColWidth="9.140625" defaultRowHeight="15" x14ac:dyDescent="0.25"/>
  <cols>
    <col min="1" max="1" width="26.42578125" customWidth="1"/>
    <col min="2" max="2" width="10.7109375" customWidth="1"/>
    <col min="3" max="3" width="1.7109375" customWidth="1"/>
    <col min="4" max="4" width="35.28515625" customWidth="1"/>
    <col min="5" max="5" width="10.7109375" customWidth="1"/>
    <col min="6" max="6" width="1.7109375" customWidth="1"/>
    <col min="11" max="12" width="10.7109375" style="48" customWidth="1"/>
    <col min="13" max="13" width="10.5703125" style="48" customWidth="1"/>
  </cols>
  <sheetData>
    <row r="3" spans="1:18" ht="38.25" customHeight="1" x14ac:dyDescent="0.25">
      <c r="G3" s="75" t="s">
        <v>27</v>
      </c>
      <c r="H3" s="74"/>
    </row>
    <row r="4" spans="1:18" ht="43.5" customHeight="1" thickBot="1" x14ac:dyDescent="0.3">
      <c r="G4" s="75" t="s">
        <v>28</v>
      </c>
      <c r="N4" s="73"/>
      <c r="O4" s="73"/>
      <c r="P4" s="73"/>
      <c r="Q4" s="73"/>
      <c r="R4" s="73"/>
    </row>
    <row r="5" spans="1:18" ht="78.75" customHeight="1" thickTop="1" thickBot="1" x14ac:dyDescent="0.3">
      <c r="A5" s="101" t="s">
        <v>40</v>
      </c>
      <c r="D5" s="132" t="s">
        <v>33</v>
      </c>
      <c r="E5" s="132"/>
      <c r="G5" s="133" t="s">
        <v>50</v>
      </c>
      <c r="H5" s="134"/>
      <c r="I5" s="134"/>
      <c r="J5" s="134"/>
      <c r="K5" s="134"/>
      <c r="L5" s="134"/>
      <c r="M5" s="135"/>
    </row>
    <row r="6" spans="1:18" s="1" customFormat="1" ht="50.1" customHeight="1" thickBot="1" x14ac:dyDescent="0.25">
      <c r="A6" s="151" t="s">
        <v>12</v>
      </c>
      <c r="B6" s="152"/>
      <c r="D6" s="138" t="s">
        <v>10</v>
      </c>
      <c r="E6" s="139"/>
      <c r="G6" s="140" t="s">
        <v>26</v>
      </c>
      <c r="H6" s="141"/>
      <c r="I6" s="141"/>
      <c r="J6" s="141"/>
      <c r="K6" s="142"/>
      <c r="L6" s="59"/>
      <c r="M6" s="55" t="s">
        <v>18</v>
      </c>
    </row>
    <row r="7" spans="1:18" s="1" customFormat="1" ht="15" customHeight="1" x14ac:dyDescent="0.2">
      <c r="A7" s="20" t="s">
        <v>19</v>
      </c>
      <c r="B7" s="78">
        <v>100</v>
      </c>
      <c r="D7" s="16"/>
      <c r="E7" s="18"/>
      <c r="G7" s="32"/>
      <c r="H7" s="33"/>
      <c r="I7" s="33"/>
      <c r="J7" s="33"/>
      <c r="K7" s="62"/>
      <c r="L7" s="54"/>
      <c r="M7" s="57"/>
    </row>
    <row r="8" spans="1:18" s="1" customFormat="1" ht="15" customHeight="1" x14ac:dyDescent="0.2">
      <c r="A8" s="21" t="s">
        <v>20</v>
      </c>
      <c r="B8" s="79">
        <v>0</v>
      </c>
      <c r="D8" s="17"/>
      <c r="E8" s="19"/>
      <c r="G8" s="32"/>
      <c r="H8" s="33"/>
      <c r="I8" s="33"/>
      <c r="J8" s="33"/>
      <c r="K8" s="62"/>
      <c r="L8" s="54"/>
      <c r="M8" s="46"/>
    </row>
    <row r="9" spans="1:18" s="1" customFormat="1" ht="15" customHeight="1" x14ac:dyDescent="0.2">
      <c r="A9" s="11" t="s">
        <v>21</v>
      </c>
      <c r="B9" s="45">
        <f>B7+B8</f>
        <v>100</v>
      </c>
      <c r="D9" s="11" t="s">
        <v>5</v>
      </c>
      <c r="E9" s="80">
        <v>100</v>
      </c>
      <c r="G9" s="11" t="s">
        <v>5</v>
      </c>
      <c r="H9" s="2"/>
      <c r="I9" s="2"/>
      <c r="J9" s="2"/>
      <c r="K9" s="81">
        <v>100</v>
      </c>
      <c r="L9" s="88" t="s">
        <v>31</v>
      </c>
      <c r="M9" s="47">
        <f>B9+E9+K9+K19+K22</f>
        <v>300</v>
      </c>
    </row>
    <row r="10" spans="1:18" s="1" customFormat="1" ht="15" customHeight="1" x14ac:dyDescent="0.2">
      <c r="A10" s="34" t="s">
        <v>67</v>
      </c>
      <c r="B10" s="9">
        <f>0.2*B9</f>
        <v>20</v>
      </c>
      <c r="D10" s="34" t="s">
        <v>67</v>
      </c>
      <c r="E10" s="9">
        <f>0.2*E9</f>
        <v>20</v>
      </c>
      <c r="G10" s="34" t="s">
        <v>67</v>
      </c>
      <c r="H10" s="2"/>
      <c r="I10" s="2"/>
      <c r="J10" s="2"/>
      <c r="K10" s="9">
        <f>0.2*K9</f>
        <v>20</v>
      </c>
      <c r="L10" s="54"/>
      <c r="M10" s="53"/>
    </row>
    <row r="11" spans="1:18" s="1" customFormat="1" ht="15" customHeight="1" x14ac:dyDescent="0.2">
      <c r="A11" s="11" t="s">
        <v>6</v>
      </c>
      <c r="B11" s="60">
        <f>B10+B9</f>
        <v>120</v>
      </c>
      <c r="D11" s="36" t="s">
        <v>6</v>
      </c>
      <c r="E11" s="61">
        <f>E10+E9</f>
        <v>120</v>
      </c>
      <c r="G11" s="36" t="s">
        <v>6</v>
      </c>
      <c r="H11" s="39"/>
      <c r="I11" s="39"/>
      <c r="J11" s="39"/>
      <c r="K11" s="61">
        <f>+K9+K10</f>
        <v>120</v>
      </c>
      <c r="L11" s="88" t="s">
        <v>32</v>
      </c>
      <c r="M11" s="47">
        <f>B11+E11+K11++K20</f>
        <v>360</v>
      </c>
    </row>
    <row r="12" spans="1:18" s="1" customFormat="1" ht="24.95" customHeight="1" x14ac:dyDescent="0.2">
      <c r="A12" s="8" t="s">
        <v>15</v>
      </c>
      <c r="B12" s="51">
        <f>B7*35%</f>
        <v>35</v>
      </c>
      <c r="D12" s="29"/>
      <c r="E12" s="30"/>
      <c r="G12" s="31"/>
      <c r="H12" s="26"/>
      <c r="I12" s="26"/>
      <c r="J12" s="43"/>
      <c r="K12" s="63"/>
      <c r="L12" s="54"/>
      <c r="M12" s="46"/>
    </row>
    <row r="13" spans="1:18" s="1" customFormat="1" ht="24.95" customHeight="1" x14ac:dyDescent="0.2">
      <c r="A13" s="8" t="s">
        <v>16</v>
      </c>
      <c r="B13" s="27">
        <f>B8*50%</f>
        <v>0</v>
      </c>
      <c r="D13" s="37"/>
      <c r="E13" s="38"/>
      <c r="G13" s="40"/>
      <c r="H13" s="41"/>
      <c r="I13" s="41"/>
      <c r="J13" s="42"/>
      <c r="K13" s="64"/>
      <c r="L13" s="54"/>
      <c r="M13" s="46"/>
    </row>
    <row r="14" spans="1:18" s="1" customFormat="1" ht="15" customHeight="1" thickBot="1" x14ac:dyDescent="0.25">
      <c r="A14" s="28" t="s">
        <v>14</v>
      </c>
      <c r="B14" s="27">
        <f>B10</f>
        <v>20</v>
      </c>
      <c r="D14" s="25"/>
      <c r="E14" s="27"/>
      <c r="G14" s="25"/>
      <c r="H14" s="26"/>
      <c r="I14" s="26"/>
      <c r="J14" s="26"/>
      <c r="K14" s="27"/>
      <c r="L14" s="54"/>
      <c r="M14" s="56"/>
    </row>
    <row r="15" spans="1:18" s="1" customFormat="1" ht="24.95" customHeight="1" thickBot="1" x14ac:dyDescent="0.25">
      <c r="A15" s="35" t="s">
        <v>17</v>
      </c>
      <c r="B15" s="50">
        <f>B14+B13+B12</f>
        <v>55</v>
      </c>
      <c r="D15" s="35" t="s">
        <v>65</v>
      </c>
      <c r="E15" s="49">
        <f>0.6*E9+E10</f>
        <v>80</v>
      </c>
      <c r="G15" s="44" t="s">
        <v>0</v>
      </c>
      <c r="H15" s="26"/>
      <c r="I15" s="26"/>
      <c r="J15" s="26"/>
      <c r="K15" s="65">
        <f>K9*0.35</f>
        <v>35</v>
      </c>
      <c r="L15" s="82" t="s">
        <v>22</v>
      </c>
      <c r="M15" s="83">
        <f>B15+E15+K15</f>
        <v>170</v>
      </c>
    </row>
    <row r="16" spans="1:18" s="1" customFormat="1" ht="24.95" customHeight="1" thickBot="1" x14ac:dyDescent="0.25">
      <c r="A16" s="7"/>
      <c r="B16" s="9"/>
      <c r="D16" s="90" t="s">
        <v>42</v>
      </c>
      <c r="E16" s="92">
        <f>+E9*0.15</f>
        <v>15</v>
      </c>
      <c r="G16" s="90" t="s">
        <v>1</v>
      </c>
      <c r="H16" s="52"/>
      <c r="I16" s="52"/>
      <c r="J16" s="52"/>
      <c r="K16" s="92">
        <f>K9*0.35</f>
        <v>35</v>
      </c>
      <c r="L16" s="84" t="s">
        <v>23</v>
      </c>
      <c r="M16" s="85">
        <f>E16+K16</f>
        <v>50</v>
      </c>
    </row>
    <row r="17" spans="1:15" s="1" customFormat="1" ht="24.95" customHeight="1" x14ac:dyDescent="0.2">
      <c r="A17" s="22"/>
      <c r="B17" s="10"/>
      <c r="D17" s="7"/>
      <c r="E17" s="10"/>
      <c r="G17" s="145" t="s">
        <v>7</v>
      </c>
      <c r="H17" s="146"/>
      <c r="I17" s="146"/>
      <c r="J17" s="146"/>
      <c r="K17" s="69">
        <f>K9*0.3+K10</f>
        <v>50</v>
      </c>
      <c r="L17" s="54"/>
      <c r="M17" s="57"/>
      <c r="N17" s="58"/>
      <c r="O17" s="58"/>
    </row>
    <row r="18" spans="1:15" s="1" customFormat="1" ht="11.25" x14ac:dyDescent="0.2">
      <c r="A18" s="22"/>
      <c r="B18" s="10"/>
      <c r="D18" s="7"/>
      <c r="E18" s="10"/>
      <c r="G18" s="12"/>
      <c r="H18" s="4"/>
      <c r="I18" s="4"/>
      <c r="J18" s="4"/>
      <c r="K18" s="66"/>
      <c r="L18" s="54"/>
      <c r="M18" s="46"/>
    </row>
    <row r="19" spans="1:15" s="1" customFormat="1" ht="24.95" customHeight="1" x14ac:dyDescent="0.2">
      <c r="A19" s="22"/>
      <c r="B19" s="10"/>
      <c r="D19" s="22"/>
      <c r="E19" s="10"/>
      <c r="G19" s="147" t="s">
        <v>8</v>
      </c>
      <c r="H19" s="148"/>
      <c r="I19" s="148"/>
      <c r="J19" s="148"/>
      <c r="K19" s="71">
        <f>K20/1.196</f>
        <v>0</v>
      </c>
      <c r="L19" s="54"/>
      <c r="M19" s="46"/>
    </row>
    <row r="20" spans="1:15" s="1" customFormat="1" ht="15" customHeight="1" x14ac:dyDescent="0.2">
      <c r="A20" s="22"/>
      <c r="B20" s="10"/>
      <c r="D20" s="22"/>
      <c r="E20" s="10"/>
      <c r="G20" s="13" t="s">
        <v>2</v>
      </c>
      <c r="H20" s="5"/>
      <c r="I20" s="5"/>
      <c r="J20" s="5"/>
      <c r="K20" s="67">
        <v>0</v>
      </c>
      <c r="L20" s="54"/>
      <c r="M20" s="46"/>
    </row>
    <row r="21" spans="1:15" s="1" customFormat="1" ht="24.95" customHeight="1" x14ac:dyDescent="0.2">
      <c r="A21" s="23"/>
      <c r="B21" s="24"/>
      <c r="D21" s="95"/>
      <c r="E21" s="24"/>
      <c r="G21" s="143" t="s">
        <v>9</v>
      </c>
      <c r="H21" s="144"/>
      <c r="I21" s="144"/>
      <c r="J21" s="144"/>
      <c r="K21" s="68"/>
      <c r="L21" s="54"/>
      <c r="M21" s="46"/>
    </row>
    <row r="22" spans="1:15" s="1" customFormat="1" ht="15" customHeight="1" x14ac:dyDescent="0.2">
      <c r="A22" s="23"/>
      <c r="B22" s="24"/>
      <c r="D22" s="23"/>
      <c r="E22" s="24"/>
      <c r="G22" s="14" t="s">
        <v>3</v>
      </c>
      <c r="H22" s="6"/>
      <c r="I22" s="6"/>
      <c r="J22" s="6"/>
      <c r="K22" s="68">
        <v>0</v>
      </c>
      <c r="L22" s="54"/>
      <c r="M22" s="46"/>
    </row>
    <row r="23" spans="1:15" s="1" customFormat="1" ht="15" customHeight="1" x14ac:dyDescent="0.2">
      <c r="A23" s="23"/>
      <c r="B23" s="24"/>
      <c r="D23" s="23"/>
      <c r="E23" s="24"/>
      <c r="G23" s="15" t="s">
        <v>4</v>
      </c>
      <c r="H23" s="3"/>
      <c r="I23" s="3"/>
      <c r="J23" s="3"/>
      <c r="K23" s="69">
        <f>K20+K22</f>
        <v>0</v>
      </c>
      <c r="L23" s="54"/>
      <c r="M23" s="46"/>
    </row>
    <row r="24" spans="1:15" s="1" customFormat="1" ht="12" thickBot="1" x14ac:dyDescent="0.25">
      <c r="A24" s="23"/>
      <c r="B24" s="24"/>
      <c r="D24" s="23"/>
      <c r="E24" s="24"/>
      <c r="G24" s="12"/>
      <c r="H24" s="4"/>
      <c r="I24" s="4"/>
      <c r="J24" s="4"/>
      <c r="K24" s="70"/>
      <c r="L24" s="54"/>
      <c r="M24" s="56"/>
    </row>
    <row r="25" spans="1:15" s="1" customFormat="1" ht="30" customHeight="1" thickBot="1" x14ac:dyDescent="0.25">
      <c r="A25" s="91" t="s">
        <v>13</v>
      </c>
      <c r="B25" s="93">
        <f>B11-B15</f>
        <v>65</v>
      </c>
      <c r="D25" s="91" t="s">
        <v>39</v>
      </c>
      <c r="E25" s="93">
        <f>0.25*E9</f>
        <v>25</v>
      </c>
      <c r="G25" s="149" t="s">
        <v>25</v>
      </c>
      <c r="H25" s="150"/>
      <c r="I25" s="150"/>
      <c r="J25" s="150"/>
      <c r="K25" s="94">
        <f>K17+K23</f>
        <v>50</v>
      </c>
      <c r="L25" s="86" t="s">
        <v>24</v>
      </c>
      <c r="M25" s="87">
        <f>B25+E25+K25</f>
        <v>140</v>
      </c>
    </row>
    <row r="31" spans="1:15" x14ac:dyDescent="0.25">
      <c r="H31" s="72"/>
    </row>
  </sheetData>
  <mergeCells count="9">
    <mergeCell ref="G21:J21"/>
    <mergeCell ref="G25:J25"/>
    <mergeCell ref="D5:E5"/>
    <mergeCell ref="G5:M5"/>
    <mergeCell ref="A6:B6"/>
    <mergeCell ref="D6:E6"/>
    <mergeCell ref="G6:K6"/>
    <mergeCell ref="G17:J17"/>
    <mergeCell ref="G19:J1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31"/>
  <sheetViews>
    <sheetView topLeftCell="A4" workbookViewId="0">
      <selection activeCell="B8" sqref="B8"/>
    </sheetView>
  </sheetViews>
  <sheetFormatPr baseColWidth="10" defaultColWidth="9.140625" defaultRowHeight="15" x14ac:dyDescent="0.25"/>
  <cols>
    <col min="1" max="1" width="26.42578125" customWidth="1"/>
    <col min="2" max="2" width="10.7109375" customWidth="1"/>
    <col min="3" max="3" width="1.7109375" customWidth="1"/>
    <col min="4" max="4" width="35.28515625" customWidth="1"/>
    <col min="5" max="5" width="10.7109375" customWidth="1"/>
    <col min="6" max="6" width="1.7109375" customWidth="1"/>
    <col min="11" max="12" width="10.7109375" style="48" customWidth="1"/>
    <col min="13" max="13" width="10.5703125" style="48" customWidth="1"/>
  </cols>
  <sheetData>
    <row r="3" spans="1:18" ht="38.25" customHeight="1" x14ac:dyDescent="0.25">
      <c r="G3" s="75" t="s">
        <v>73</v>
      </c>
      <c r="H3" s="74"/>
    </row>
    <row r="4" spans="1:18" ht="43.5" customHeight="1" thickBot="1" x14ac:dyDescent="0.3">
      <c r="G4" s="75" t="s">
        <v>74</v>
      </c>
      <c r="N4" s="73"/>
      <c r="O4" s="73"/>
      <c r="P4" s="73"/>
      <c r="Q4" s="73"/>
      <c r="R4" s="73"/>
    </row>
    <row r="5" spans="1:18" ht="78.75" customHeight="1" thickTop="1" thickBot="1" x14ac:dyDescent="0.3">
      <c r="A5" s="96" t="s">
        <v>40</v>
      </c>
      <c r="D5" s="132"/>
      <c r="E5" s="132"/>
      <c r="G5" s="133" t="s">
        <v>51</v>
      </c>
      <c r="H5" s="134"/>
      <c r="I5" s="134"/>
      <c r="J5" s="134"/>
      <c r="K5" s="134"/>
      <c r="L5" s="134"/>
      <c r="M5" s="135"/>
    </row>
    <row r="6" spans="1:18" s="1" customFormat="1" ht="50.1" customHeight="1" thickBot="1" x14ac:dyDescent="0.25">
      <c r="A6" s="151" t="s">
        <v>12</v>
      </c>
      <c r="B6" s="152"/>
      <c r="D6" s="138" t="s">
        <v>10</v>
      </c>
      <c r="E6" s="139"/>
      <c r="G6" s="140" t="s">
        <v>26</v>
      </c>
      <c r="H6" s="141"/>
      <c r="I6" s="141"/>
      <c r="J6" s="141"/>
      <c r="K6" s="142"/>
      <c r="L6" s="59"/>
      <c r="M6" s="55" t="s">
        <v>18</v>
      </c>
    </row>
    <row r="7" spans="1:18" s="1" customFormat="1" ht="15" customHeight="1" x14ac:dyDescent="0.2">
      <c r="A7" s="20" t="s">
        <v>19</v>
      </c>
      <c r="B7" s="78">
        <v>0</v>
      </c>
      <c r="D7" s="16"/>
      <c r="E7" s="18"/>
      <c r="G7" s="32"/>
      <c r="H7" s="33"/>
      <c r="I7" s="33"/>
      <c r="J7" s="33"/>
      <c r="K7" s="62"/>
      <c r="L7" s="54"/>
      <c r="M7" s="57"/>
    </row>
    <row r="8" spans="1:18" s="1" customFormat="1" ht="15" customHeight="1" x14ac:dyDescent="0.2">
      <c r="A8" s="21" t="s">
        <v>20</v>
      </c>
      <c r="B8" s="79">
        <v>0</v>
      </c>
      <c r="D8" s="17"/>
      <c r="E8" s="19"/>
      <c r="G8" s="32"/>
      <c r="H8" s="33"/>
      <c r="I8" s="33"/>
      <c r="J8" s="33"/>
      <c r="K8" s="62"/>
      <c r="L8" s="54"/>
      <c r="M8" s="46"/>
    </row>
    <row r="9" spans="1:18" s="1" customFormat="1" ht="15" customHeight="1" x14ac:dyDescent="0.2">
      <c r="A9" s="11" t="s">
        <v>21</v>
      </c>
      <c r="B9" s="45">
        <f>B7+B8</f>
        <v>0</v>
      </c>
      <c r="D9" s="11" t="s">
        <v>5</v>
      </c>
      <c r="E9" s="80">
        <v>79000</v>
      </c>
      <c r="G9" s="11" t="s">
        <v>5</v>
      </c>
      <c r="H9" s="2"/>
      <c r="I9" s="2"/>
      <c r="J9" s="2"/>
      <c r="K9" s="81">
        <v>37200</v>
      </c>
      <c r="L9" s="88" t="s">
        <v>31</v>
      </c>
      <c r="M9" s="47">
        <f>B9+E9+K9</f>
        <v>116200</v>
      </c>
    </row>
    <row r="10" spans="1:18" s="1" customFormat="1" ht="15" customHeight="1" x14ac:dyDescent="0.2">
      <c r="A10" s="34" t="s">
        <v>67</v>
      </c>
      <c r="B10" s="9">
        <f>0.2*B9</f>
        <v>0</v>
      </c>
      <c r="D10" s="34" t="s">
        <v>67</v>
      </c>
      <c r="E10" s="9">
        <f>0.2*E9</f>
        <v>15800</v>
      </c>
      <c r="G10" s="34" t="s">
        <v>67</v>
      </c>
      <c r="H10" s="2"/>
      <c r="I10" s="2"/>
      <c r="J10" s="2"/>
      <c r="K10" s="9">
        <f>0.2*K9</f>
        <v>7440</v>
      </c>
      <c r="L10" s="54"/>
      <c r="M10" s="53"/>
    </row>
    <row r="11" spans="1:18" s="1" customFormat="1" ht="15" customHeight="1" x14ac:dyDescent="0.2">
      <c r="A11" s="11" t="s">
        <v>6</v>
      </c>
      <c r="B11" s="60">
        <f>B10+B9</f>
        <v>0</v>
      </c>
      <c r="D11" s="36" t="s">
        <v>6</v>
      </c>
      <c r="E11" s="61">
        <f>E10+E9</f>
        <v>94800</v>
      </c>
      <c r="G11" s="36" t="s">
        <v>6</v>
      </c>
      <c r="H11" s="39"/>
      <c r="I11" s="39"/>
      <c r="J11" s="39"/>
      <c r="K11" s="61">
        <f>+K9+K10</f>
        <v>44640</v>
      </c>
      <c r="L11" s="88" t="s">
        <v>32</v>
      </c>
      <c r="M11" s="47">
        <f>B11+E11+K11</f>
        <v>139440</v>
      </c>
    </row>
    <row r="12" spans="1:18" s="1" customFormat="1" ht="24.95" customHeight="1" x14ac:dyDescent="0.2">
      <c r="A12" s="8" t="s">
        <v>15</v>
      </c>
      <c r="B12" s="51">
        <f>B7*35%</f>
        <v>0</v>
      </c>
      <c r="D12" s="29"/>
      <c r="E12" s="30"/>
      <c r="G12" s="31"/>
      <c r="H12" s="26"/>
      <c r="I12" s="26"/>
      <c r="J12" s="43"/>
      <c r="K12" s="63"/>
      <c r="L12" s="54"/>
      <c r="M12" s="46"/>
    </row>
    <row r="13" spans="1:18" s="1" customFormat="1" ht="24.95" customHeight="1" x14ac:dyDescent="0.2">
      <c r="A13" s="8" t="s">
        <v>16</v>
      </c>
      <c r="B13" s="27">
        <f>B8*50%</f>
        <v>0</v>
      </c>
      <c r="D13" s="37"/>
      <c r="E13" s="38"/>
      <c r="G13" s="40"/>
      <c r="H13" s="41"/>
      <c r="I13" s="41"/>
      <c r="J13" s="42"/>
      <c r="K13" s="64"/>
      <c r="L13" s="54"/>
      <c r="M13" s="46"/>
    </row>
    <row r="14" spans="1:18" s="1" customFormat="1" ht="15" customHeight="1" thickBot="1" x14ac:dyDescent="0.25">
      <c r="A14" s="28" t="s">
        <v>14</v>
      </c>
      <c r="B14" s="27">
        <f>B10</f>
        <v>0</v>
      </c>
      <c r="D14" s="25"/>
      <c r="E14" s="27"/>
      <c r="G14" s="25"/>
      <c r="H14" s="26"/>
      <c r="I14" s="26"/>
      <c r="J14" s="26"/>
      <c r="K14" s="27"/>
      <c r="L14" s="54"/>
      <c r="M14" s="56"/>
    </row>
    <row r="15" spans="1:18" s="1" customFormat="1" ht="24.95" customHeight="1" thickBot="1" x14ac:dyDescent="0.25">
      <c r="A15" s="35" t="s">
        <v>17</v>
      </c>
      <c r="B15" s="50">
        <f>B14+B13+B12</f>
        <v>0</v>
      </c>
      <c r="D15" s="35" t="s">
        <v>64</v>
      </c>
      <c r="E15" s="49">
        <f>0.3*E9+E10</f>
        <v>39500</v>
      </c>
      <c r="G15" s="44" t="s">
        <v>0</v>
      </c>
      <c r="H15" s="26"/>
      <c r="I15" s="26"/>
      <c r="J15" s="26"/>
      <c r="K15" s="65">
        <f>K9*0.35</f>
        <v>13020</v>
      </c>
      <c r="L15" s="82" t="s">
        <v>22</v>
      </c>
      <c r="M15" s="83">
        <f>B15+E15+K15</f>
        <v>52520</v>
      </c>
    </row>
    <row r="16" spans="1:18" s="1" customFormat="1" ht="24.95" customHeight="1" thickBot="1" x14ac:dyDescent="0.25">
      <c r="A16" s="7"/>
      <c r="B16" s="9"/>
      <c r="D16" s="90" t="s">
        <v>42</v>
      </c>
      <c r="E16" s="92">
        <f>+E9*0.15</f>
        <v>11850</v>
      </c>
      <c r="G16" s="90" t="s">
        <v>1</v>
      </c>
      <c r="H16" s="52"/>
      <c r="I16" s="52"/>
      <c r="J16" s="52"/>
      <c r="K16" s="92">
        <f>K9*0.35</f>
        <v>13020</v>
      </c>
      <c r="L16" s="84" t="s">
        <v>23</v>
      </c>
      <c r="M16" s="85">
        <f>E16+K16</f>
        <v>24870</v>
      </c>
    </row>
    <row r="17" spans="1:15" s="1" customFormat="1" ht="24.95" customHeight="1" x14ac:dyDescent="0.2">
      <c r="A17" s="22"/>
      <c r="B17" s="10"/>
      <c r="D17" s="7"/>
      <c r="E17" s="10"/>
      <c r="G17" s="145" t="s">
        <v>7</v>
      </c>
      <c r="H17" s="146"/>
      <c r="I17" s="146"/>
      <c r="J17" s="146"/>
      <c r="K17" s="69">
        <f>K9*0.3+K10</f>
        <v>18600</v>
      </c>
      <c r="L17" s="54"/>
      <c r="M17" s="57"/>
      <c r="N17" s="58"/>
      <c r="O17" s="58"/>
    </row>
    <row r="18" spans="1:15" s="1" customFormat="1" ht="11.25" x14ac:dyDescent="0.2">
      <c r="A18" s="22"/>
      <c r="B18" s="10"/>
      <c r="D18" s="7"/>
      <c r="E18" s="10"/>
      <c r="G18" s="12"/>
      <c r="H18" s="4"/>
      <c r="I18" s="4"/>
      <c r="J18" s="4"/>
      <c r="K18" s="66"/>
      <c r="L18" s="54"/>
      <c r="M18" s="46"/>
    </row>
    <row r="19" spans="1:15" s="1" customFormat="1" ht="24.95" customHeight="1" x14ac:dyDescent="0.2">
      <c r="A19" s="22"/>
      <c r="B19" s="10"/>
      <c r="D19" s="22"/>
      <c r="E19" s="10"/>
      <c r="G19" s="147" t="s">
        <v>8</v>
      </c>
      <c r="H19" s="148"/>
      <c r="I19" s="148"/>
      <c r="J19" s="148"/>
      <c r="K19" s="71">
        <f>K20/1.196</f>
        <v>1839.4648829431439</v>
      </c>
      <c r="L19" s="54"/>
      <c r="M19" s="46"/>
    </row>
    <row r="20" spans="1:15" s="1" customFormat="1" ht="15" customHeight="1" x14ac:dyDescent="0.2">
      <c r="A20" s="22"/>
      <c r="B20" s="10"/>
      <c r="D20" s="22"/>
      <c r="E20" s="10"/>
      <c r="G20" s="13" t="s">
        <v>2</v>
      </c>
      <c r="H20" s="5"/>
      <c r="I20" s="5"/>
      <c r="J20" s="5"/>
      <c r="K20" s="67">
        <v>2200</v>
      </c>
      <c r="L20" s="54"/>
      <c r="M20" s="46"/>
    </row>
    <row r="21" spans="1:15" s="1" customFormat="1" ht="24.95" customHeight="1" x14ac:dyDescent="0.2">
      <c r="A21" s="23"/>
      <c r="B21" s="24"/>
      <c r="D21" s="95"/>
      <c r="E21" s="24"/>
      <c r="G21" s="143" t="s">
        <v>9</v>
      </c>
      <c r="H21" s="144"/>
      <c r="I21" s="144"/>
      <c r="J21" s="144"/>
      <c r="K21" s="68"/>
      <c r="L21" s="54"/>
      <c r="M21" s="46"/>
    </row>
    <row r="22" spans="1:15" s="1" customFormat="1" ht="15" customHeight="1" x14ac:dyDescent="0.2">
      <c r="A22" s="23"/>
      <c r="B22" s="24"/>
      <c r="D22" s="23"/>
      <c r="E22" s="24"/>
      <c r="G22" s="14" t="s">
        <v>3</v>
      </c>
      <c r="H22" s="6"/>
      <c r="I22" s="6"/>
      <c r="J22" s="6"/>
      <c r="K22" s="68">
        <v>1600</v>
      </c>
      <c r="L22" s="54"/>
      <c r="M22" s="46"/>
    </row>
    <row r="23" spans="1:15" s="1" customFormat="1" ht="15" customHeight="1" x14ac:dyDescent="0.2">
      <c r="A23" s="23"/>
      <c r="B23" s="24"/>
      <c r="D23" s="23"/>
      <c r="E23" s="24"/>
      <c r="G23" s="15" t="s">
        <v>4</v>
      </c>
      <c r="H23" s="3"/>
      <c r="I23" s="3"/>
      <c r="J23" s="3"/>
      <c r="K23" s="69">
        <f>K20+K22</f>
        <v>3800</v>
      </c>
      <c r="L23" s="54"/>
      <c r="M23" s="46"/>
    </row>
    <row r="24" spans="1:15" s="1" customFormat="1" ht="12" thickBot="1" x14ac:dyDescent="0.25">
      <c r="A24" s="23"/>
      <c r="B24" s="24"/>
      <c r="D24" s="23"/>
      <c r="E24" s="24"/>
      <c r="G24" s="12"/>
      <c r="H24" s="4"/>
      <c r="I24" s="4"/>
      <c r="J24" s="4"/>
      <c r="K24" s="70"/>
      <c r="L24" s="54"/>
      <c r="M24" s="56"/>
    </row>
    <row r="25" spans="1:15" s="1" customFormat="1" ht="30" customHeight="1" thickBot="1" x14ac:dyDescent="0.25">
      <c r="A25" s="91" t="s">
        <v>13</v>
      </c>
      <c r="B25" s="93">
        <f>B11-B15</f>
        <v>0</v>
      </c>
      <c r="D25" s="91" t="s">
        <v>41</v>
      </c>
      <c r="E25" s="93">
        <f>0.55*E9</f>
        <v>43450</v>
      </c>
      <c r="G25" s="149" t="s">
        <v>25</v>
      </c>
      <c r="H25" s="150"/>
      <c r="I25" s="150"/>
      <c r="J25" s="150"/>
      <c r="K25" s="94">
        <f>K17+K23</f>
        <v>22400</v>
      </c>
      <c r="L25" s="86" t="s">
        <v>24</v>
      </c>
      <c r="M25" s="87">
        <f>B25+E25+K25</f>
        <v>65850</v>
      </c>
    </row>
    <row r="31" spans="1:15" x14ac:dyDescent="0.25">
      <c r="H31" s="72"/>
    </row>
  </sheetData>
  <mergeCells count="9">
    <mergeCell ref="G21:J21"/>
    <mergeCell ref="G25:J25"/>
    <mergeCell ref="D5:E5"/>
    <mergeCell ref="G5:M5"/>
    <mergeCell ref="A6:B6"/>
    <mergeCell ref="D6:E6"/>
    <mergeCell ref="G6:K6"/>
    <mergeCell ref="G17:J17"/>
    <mergeCell ref="G19:J19"/>
  </mergeCells>
  <pageMargins left="0.7" right="0.7" top="0.75" bottom="0.75" header="0.3" footer="0.3"/>
  <pageSetup paperSize="9" scale="83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3</vt:i4>
      </vt:variant>
    </vt:vector>
  </HeadingPairs>
  <TitlesOfParts>
    <vt:vector size="18" baseType="lpstr">
      <vt:lpstr>B 50 W im ou LED</vt:lpstr>
      <vt:lpstr>A 50 W LED </vt:lpstr>
      <vt:lpstr>A 50 W IM</vt:lpstr>
      <vt:lpstr>Feuil1</vt:lpstr>
      <vt:lpstr>CE+NO MUT</vt:lpstr>
      <vt:lpstr>NO CE+MUT</vt:lpstr>
      <vt:lpstr>NO CE+NO MUT</vt:lpstr>
      <vt:lpstr>URB CE+MUT+ART8</vt:lpstr>
      <vt:lpstr>URB CE+MUT-ART 8</vt:lpstr>
      <vt:lpstr>URB CE+NO MUT+ART 8</vt:lpstr>
      <vt:lpstr>URB CE+NO MUT-ART 8</vt:lpstr>
      <vt:lpstr>URB NO CE+MUT+ART 8</vt:lpstr>
      <vt:lpstr>URB NO CE+MUT-ART 8</vt:lpstr>
      <vt:lpstr>URB NO CE+NO MUT+ART 8</vt:lpstr>
      <vt:lpstr>URB NO CE+NO MUT-ART 8</vt:lpstr>
      <vt:lpstr>'A 50 W IM'!Zone_d_impression</vt:lpstr>
      <vt:lpstr>'A 50 W LED '!Zone_d_impression</vt:lpstr>
      <vt:lpstr>'B 50 W im ou LED'!Zone_d_impression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2017-07-18T15:25:28Z</dcterms:modified>
</cp:coreProperties>
</file>